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35" tabRatio="886" activeTab="0"/>
  </bookViews>
  <sheets>
    <sheet name="封面" sheetId="1" r:id="rId1"/>
    <sheet name="目录" sheetId="2" r:id="rId2"/>
    <sheet name="2018年全区一般公共预算收支调整表" sheetId="3" r:id="rId3"/>
    <sheet name="2018年全区政府性基金预算收支调整表" sheetId="4" r:id="rId4"/>
    <sheet name="2018年区本级一般公共预算收支调整表" sheetId="5" r:id="rId5"/>
    <sheet name="2018年区本级政性基金预算收支调整表" sheetId="6" r:id="rId6"/>
    <sheet name="2018年新增政府债券项目安排计划表" sheetId="7" r:id="rId7"/>
  </sheets>
  <definedNames>
    <definedName name="_xlnm.Print_Area" localSheetId="4">'2018年区本级一般公共预算收支调整表'!$A:$R</definedName>
    <definedName name="_xlnm.Print_Area" localSheetId="5">'2018年区本级政性基金预算收支调整表'!$A:$L</definedName>
    <definedName name="_xlnm.Print_Area" localSheetId="2">'2018年全区一般公共预算收支调整表'!$A:$P</definedName>
    <definedName name="_xlnm.Print_Area" localSheetId="3">'2018年全区政府性基金预算收支调整表'!$A:$N</definedName>
    <definedName name="_xlnm.Print_Area" localSheetId="6">'2018年新增政府债券项目安排计划表'!$A:$G</definedName>
    <definedName name="_xlnm.Print_Titles" localSheetId="4">'2018年区本级一般公共预算收支调整表'!$2:$6</definedName>
    <definedName name="_xlnm.Print_Titles" localSheetId="5">'2018年区本级政性基金预算收支调整表'!$2:$6</definedName>
    <definedName name="_xlnm.Print_Titles" localSheetId="2">'2018年全区一般公共预算收支调整表'!$2:$6</definedName>
    <definedName name="_xlnm.Print_Titles" localSheetId="3">'2018年全区政府性基金预算收支调整表'!$2:$6</definedName>
    <definedName name="_xlnm.Print_Titles" localSheetId="6">'2018年新增政府债券项目安排计划表'!$2:$4</definedName>
  </definedNames>
  <calcPr fullCalcOnLoad="1"/>
</workbook>
</file>

<file path=xl/sharedStrings.xml><?xml version="1.0" encoding="utf-8"?>
<sst xmlns="http://schemas.openxmlformats.org/spreadsheetml/2006/main" count="880" uniqueCount="633">
  <si>
    <t>附件</t>
  </si>
  <si>
    <t>内部资料</t>
  </si>
  <si>
    <t>妥善保管</t>
  </si>
  <si>
    <t>万州区2018年财政收支预算调整情况表</t>
  </si>
  <si>
    <t>万州区财政局</t>
  </si>
  <si>
    <t>目       录</t>
  </si>
  <si>
    <t xml:space="preserve">                               1.  2018年全区一般公共预算收支调整预算表（表一） </t>
  </si>
  <si>
    <t xml:space="preserve">                               2.  2018年全区政府性基金预算收支调整预算表（表二  ） </t>
  </si>
  <si>
    <t xml:space="preserve">                               3.  2018年区本级一般公共预算收支调整预算表（表三  ） </t>
  </si>
  <si>
    <t xml:space="preserve">                               4.  2018年区本级政府性基金预算收支调整预算表 （表四 ）</t>
  </si>
  <si>
    <t xml:space="preserve">                               5.  2018年新增债券计划使用情况表（表五 ） </t>
  </si>
  <si>
    <t>附件1</t>
  </si>
  <si>
    <t>2018年全区一般公共预算收支调整预算表</t>
  </si>
  <si>
    <t xml:space="preserve"> </t>
  </si>
  <si>
    <t>单位：万元</t>
  </si>
  <si>
    <t>收      入</t>
  </si>
  <si>
    <t>年初预算数</t>
  </si>
  <si>
    <t>调整项目数</t>
  </si>
  <si>
    <t>调整预算数</t>
  </si>
  <si>
    <t>支      出</t>
  </si>
  <si>
    <t>合计</t>
  </si>
  <si>
    <t>收 入 调 整</t>
  </si>
  <si>
    <t>新增政府债券</t>
  </si>
  <si>
    <t>上年结转结余</t>
  </si>
  <si>
    <t>小计</t>
  </si>
  <si>
    <t>其中：城市建设配套费</t>
  </si>
  <si>
    <t>总  计</t>
  </si>
  <si>
    <t>区级收入合计</t>
  </si>
  <si>
    <t>区级支出合计</t>
  </si>
  <si>
    <t>一、税收收入</t>
  </si>
  <si>
    <t>一、一般公共服务</t>
  </si>
  <si>
    <t xml:space="preserve">    增值税</t>
  </si>
  <si>
    <t>二、国防支出</t>
  </si>
  <si>
    <t xml:space="preserve">    营业税</t>
  </si>
  <si>
    <t>三、公共安全支出</t>
  </si>
  <si>
    <t xml:space="preserve">    企业所得税</t>
  </si>
  <si>
    <t>四、教育支出</t>
  </si>
  <si>
    <t xml:space="preserve">    个人所得税</t>
  </si>
  <si>
    <t>五、科学技术支出</t>
  </si>
  <si>
    <t xml:space="preserve">    资源税</t>
  </si>
  <si>
    <t>六、文化体育与传媒支出</t>
  </si>
  <si>
    <t xml:space="preserve">    城市维护建设税</t>
  </si>
  <si>
    <t>七、社会保障和就业支出</t>
  </si>
  <si>
    <t xml:space="preserve">    房产税</t>
  </si>
  <si>
    <t>八、医疗卫生与计划生育支出</t>
  </si>
  <si>
    <t xml:space="preserve">    印花税</t>
  </si>
  <si>
    <t>九、节能环保支出</t>
  </si>
  <si>
    <t xml:space="preserve">    城镇土地使用税</t>
  </si>
  <si>
    <t>十、城乡社区支出</t>
  </si>
  <si>
    <t xml:space="preserve">    土地增值税</t>
  </si>
  <si>
    <t>十一、农林水支出</t>
  </si>
  <si>
    <t xml:space="preserve">    耕地占用税</t>
  </si>
  <si>
    <t>十二、交通运输支出</t>
  </si>
  <si>
    <t xml:space="preserve">    契税</t>
  </si>
  <si>
    <t>十三、资源勘探信息等支出</t>
  </si>
  <si>
    <t xml:space="preserve">    烟叶税</t>
  </si>
  <si>
    <t>十四、商业服务业等支出</t>
  </si>
  <si>
    <t xml:space="preserve">    环境保护税</t>
  </si>
  <si>
    <t>十五、金融支出</t>
  </si>
  <si>
    <t>二、非税收入</t>
  </si>
  <si>
    <t>十六、国土海洋气象等支出</t>
  </si>
  <si>
    <t xml:space="preserve">    专项收入</t>
  </si>
  <si>
    <t>十七、住房保障支出</t>
  </si>
  <si>
    <t xml:space="preserve">    行政事业性收费收入</t>
  </si>
  <si>
    <t>十八、粮油物资储备支出</t>
  </si>
  <si>
    <t xml:space="preserve">    罚没收入</t>
  </si>
  <si>
    <t>十九、预备费</t>
  </si>
  <si>
    <t xml:space="preserve">    国有资源（资产）有偿使用收入</t>
  </si>
  <si>
    <t>二十、债务付息支出</t>
  </si>
  <si>
    <t xml:space="preserve">    捐赠收入</t>
  </si>
  <si>
    <t>二十一、债务发行费用支出</t>
  </si>
  <si>
    <t xml:space="preserve">    其他收入</t>
  </si>
  <si>
    <t>二十二、其他支出</t>
  </si>
  <si>
    <t>转移性收入合计</t>
  </si>
  <si>
    <t>转移性支出合计</t>
  </si>
  <si>
    <t>一、上级补助收入</t>
  </si>
  <si>
    <t>一、上解上级支出</t>
  </si>
  <si>
    <t>二、一般债务转贷收入</t>
  </si>
  <si>
    <t>三、上年结转结余</t>
  </si>
  <si>
    <t>说明：1.收入总计＝区级收入合计＋转移性收入合计，支出总计＝区级支出合计＋转移性支出合计</t>
  </si>
  <si>
    <t xml:space="preserve">     2.区级收入是指万州区征收取得的地方财政收入，转移性收入是指上级（中央市级）转移支付给万州区使用的上级资金。</t>
  </si>
  <si>
    <t xml:space="preserve">     3.区级支出中既包括通过地方财政收入安排的支出，也包括上级转移支付给万州区使用的资金。</t>
  </si>
  <si>
    <t>附件2</t>
  </si>
  <si>
    <t>2018年全区政府性基金预算收支调整预算表</t>
  </si>
  <si>
    <t xml:space="preserve">  </t>
  </si>
  <si>
    <t>收        入</t>
  </si>
  <si>
    <t>支        出</t>
  </si>
  <si>
    <t>收入调整</t>
  </si>
  <si>
    <t>一、国有土地收益基金收入</t>
  </si>
  <si>
    <t>一、社会保障和就业支出</t>
  </si>
  <si>
    <t>二、农业土地开发资金收入</t>
  </si>
  <si>
    <t>二、节能环保支出</t>
  </si>
  <si>
    <t>三、国有土地使用权出让收入</t>
  </si>
  <si>
    <t>三、城乡社区支出</t>
  </si>
  <si>
    <t>四、污水处理费收入</t>
  </si>
  <si>
    <t>四、农林水支出</t>
  </si>
  <si>
    <t>五、城市建设配套费</t>
  </si>
  <si>
    <t>五、资源勘探信息</t>
  </si>
  <si>
    <t>六、商业服务业</t>
  </si>
  <si>
    <t>七、其他支出</t>
  </si>
  <si>
    <t>八、债务付息支出</t>
  </si>
  <si>
    <t>上解上级支出</t>
  </si>
  <si>
    <t>二、专项债务转贷收入</t>
  </si>
  <si>
    <t>附件3</t>
  </si>
  <si>
    <t xml:space="preserve"> 2018年区本级一般公共预算收支调整预算表</t>
  </si>
  <si>
    <t>乡镇体制调整</t>
  </si>
  <si>
    <t>区本级收入合计</t>
  </si>
  <si>
    <t>区本级支出合计</t>
  </si>
  <si>
    <t xml:space="preserve"> 一、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</si>
  <si>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</si>
  <si>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</si>
  <si>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</si>
  <si>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</si>
  <si>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人大代表履职能力提升</t>
  </si>
  <si>
    <t xml:space="preserve">      代表工作</t>
  </si>
  <si>
    <t xml:space="preserve">      人大信访工作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</si>
  <si>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</si>
  <si>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</si>
  <si>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</si>
  <si>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</si>
  <si>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环保税</t>
  </si>
  <si>
    <t xml:space="preserve">    政府办公厅(室)及相关机构事务</t>
  </si>
  <si>
    <t xml:space="preserve">      专项业务活动</t>
  </si>
  <si>
    <t xml:space="preserve">      法制建设</t>
  </si>
  <si>
    <t xml:space="preserve">      信访事务</t>
  </si>
  <si>
    <t xml:space="preserve">      事业运行</t>
  </si>
  <si>
    <t xml:space="preserve">      其他政府办公厅(室)及相关机构事务支出</t>
  </si>
  <si>
    <t xml:space="preserve">    发展与改革事务</t>
  </si>
  <si>
    <t xml:space="preserve">      物价管理</t>
  </si>
  <si>
    <t xml:space="preserve">    统计信息事务</t>
  </si>
  <si>
    <t xml:space="preserve">      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</si>
  <si>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</si>
  <si>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</si>
  <si>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</si>
  <si>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</si>
  <si>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</si>
  <si>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</si>
  <si>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税收事务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</si>
  <si>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</si>
  <si>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</si>
  <si>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</si>
  <si>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</si>
  <si>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人力资源事务</t>
  </si>
  <si>
    <t xml:space="preserve">      军队转业干部安置</t>
  </si>
  <si>
    <t xml:space="preserve">      其他人力资源事务支出</t>
  </si>
  <si>
    <t xml:space="preserve">    纪检监察事务</t>
  </si>
  <si>
    <t xml:space="preserve">    商贸事务</t>
  </si>
  <si>
    <t xml:space="preserve">      对外贸易管理</t>
  </si>
  <si>
    <t xml:space="preserve">      其他商贸事务支出</t>
  </si>
  <si>
    <t xml:space="preserve">    工商行政管理事务</t>
  </si>
  <si>
    <t xml:space="preserve">    质量技术监督与检验检疫事务</t>
  </si>
  <si>
    <t xml:space="preserve">      质量技术监督行政执法及业务管理</t>
  </si>
  <si>
    <t xml:space="preserve">    宗教事务</t>
  </si>
  <si>
    <t xml:space="preserve">      其他宗教事务支出</t>
  </si>
  <si>
    <t xml:space="preserve">    档案事务</t>
  </si>
  <si>
    <t xml:space="preserve">      档案馆</t>
  </si>
  <si>
    <t xml:space="preserve">    民主党派及工商联事务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</si>
  <si>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</si>
  <si>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</si>
  <si>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</si>
  <si>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机关服务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</si>
  <si>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</si>
  <si>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</si>
  <si>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</si>
  <si>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</si>
  <si>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</si>
  <si>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</si>
  <si>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其他共产党事务支出</t>
  </si>
  <si>
    <t xml:space="preserve">      其他共产党事务支出</t>
  </si>
  <si>
    <t xml:space="preserve">    其他一般公共服务支出(款)</t>
  </si>
  <si>
    <t xml:space="preserve">      其他一般公共服务支出(项)</t>
  </si>
  <si>
    <t xml:space="preserve">  二、国防支出</t>
  </si>
  <si>
    <t xml:space="preserve">    国防动员</t>
  </si>
  <si>
    <t xml:space="preserve">      人民防空</t>
  </si>
  <si>
    <t xml:space="preserve">      预备役部队</t>
  </si>
  <si>
    <t xml:space="preserve">      民兵</t>
  </si>
  <si>
    <t xml:space="preserve">  三、公共安全支出</t>
  </si>
  <si>
    <t xml:space="preserve">    武装警察</t>
  </si>
  <si>
    <t xml:space="preserve">      内卫</t>
  </si>
  <si>
    <t xml:space="preserve">      消防</t>
  </si>
  <si>
    <t xml:space="preserve">    公安</t>
  </si>
  <si>
    <t xml:space="preserve">      治安管理</t>
  </si>
  <si>
    <t xml:space="preserve">      经济犯罪侦查</t>
  </si>
  <si>
    <t xml:space="preserve">      道路交通管理</t>
  </si>
  <si>
    <t xml:space="preserve">      拘押收教场所管理</t>
  </si>
  <si>
    <t xml:space="preserve">    检察</t>
  </si>
  <si>
    <t xml:space="preserve">      “两房”建设</t>
  </si>
  <si>
    <t xml:space="preserve">    法院</t>
  </si>
  <si>
    <t xml:space="preserve">      “两庭”建设</t>
  </si>
  <si>
    <t xml:space="preserve">    司法</t>
  </si>
  <si>
    <t xml:space="preserve">      基层司法业务</t>
  </si>
  <si>
    <t xml:space="preserve">      普法宣传</t>
  </si>
  <si>
    <t xml:space="preserve">      法律援助</t>
  </si>
  <si>
    <t xml:space="preserve">      社区矫正</t>
  </si>
  <si>
    <t xml:space="preserve">    其他公共安全支出</t>
  </si>
  <si>
    <t xml:space="preserve">  四、教育支出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</si>
  <si>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</si>
  <si>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</si>
  <si>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</si>
  <si>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</si>
  <si>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</si>
  <si>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</si>
  <si>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</si>
  <si>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</si>
  <si>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</si>
  <si>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</si>
  <si>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</si>
  <si>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</si>
  <si>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</si>
  <si>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</si>
  <si>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</si>
  <si>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</si>
  <si>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广播电视教育</t>
  </si>
  <si>
    <t xml:space="preserve">      广播电视学校</t>
  </si>
  <si>
    <t xml:space="preserve">      其他广播电视教育支出</t>
  </si>
  <si>
    <t xml:space="preserve">    特殊教育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</si>
  <si>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</si>
  <si>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</si>
  <si>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</si>
  <si>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</si>
  <si>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</si>
  <si>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</si>
  <si>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</si>
  <si>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</si>
  <si>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</si>
  <si>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</si>
  <si>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</si>
  <si>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</si>
  <si>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</si>
  <si>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五、科学技术支出</t>
  </si>
  <si>
    <t xml:space="preserve">    科学技术管理事务</t>
  </si>
  <si>
    <t xml:space="preserve">      其他科学技术管理事务支出</t>
  </si>
  <si>
    <t xml:space="preserve">    应用研究</t>
  </si>
  <si>
    <t xml:space="preserve">      社会公益研究</t>
  </si>
  <si>
    <t xml:space="preserve">    技术研究与开发</t>
  </si>
  <si>
    <t xml:space="preserve">      应用技术研究与开发</t>
  </si>
  <si>
    <t xml:space="preserve">    科技条件与服务</t>
  </si>
  <si>
    <t xml:space="preserve">      其他科技条件与服务支出</t>
  </si>
  <si>
    <t xml:space="preserve">    社会科学</t>
  </si>
  <si>
    <t xml:space="preserve">      其他社会科学支出</t>
  </si>
  <si>
    <t xml:space="preserve">    科学技术普及</t>
  </si>
  <si>
    <t xml:space="preserve">      机构运行</t>
  </si>
  <si>
    <t xml:space="preserve">      科普活动</t>
  </si>
  <si>
    <t xml:space="preserve">      其他科学技术普及支出</t>
  </si>
  <si>
    <t xml:space="preserve">    其他科学技术支出</t>
  </si>
  <si>
    <t xml:space="preserve">      其他科学技术支出</t>
  </si>
  <si>
    <t xml:space="preserve">  六、文化体育与传媒支出</t>
  </si>
  <si>
    <t xml:space="preserve">    文化</t>
  </si>
  <si>
    <t xml:space="preserve">      图书馆</t>
  </si>
  <si>
    <t xml:space="preserve">      艺术表演场所</t>
  </si>
  <si>
    <t xml:space="preserve">      艺术表演团体</t>
  </si>
  <si>
    <t xml:space="preserve">      群众文化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</si>
  <si>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</si>
  <si>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</si>
  <si>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</si>
  <si>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</si>
  <si>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</si>
  <si>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</si>
  <si>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运动项目管理</t>
  </si>
  <si>
    <t xml:space="preserve">      体育竞赛</t>
  </si>
  <si>
    <t xml:space="preserve">      体育场馆</t>
  </si>
  <si>
    <t xml:space="preserve">      群众体育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</si>
  <si>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</si>
  <si>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</si>
  <si>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</si>
  <si>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</si>
  <si>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出版发行</t>
  </si>
  <si>
    <t xml:space="preserve">      其他新闻出版广播影视支出</t>
  </si>
  <si>
    <t xml:space="preserve">    其他文化体育与传媒支出(款)</t>
  </si>
  <si>
    <t xml:space="preserve">      宣传文化发展专项支出</t>
  </si>
  <si>
    <t xml:space="preserve">      其他文化体育与传媒支出(项)</t>
  </si>
  <si>
    <t xml:space="preserve">  七、社会保障和就业支出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</si>
  <si>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</si>
  <si>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</si>
  <si>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</si>
  <si>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</si>
  <si>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</si>
  <si>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</si>
  <si>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</si>
  <si>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</si>
  <si>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</si>
  <si>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</si>
  <si>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</si>
  <si>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</si>
  <si>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</si>
  <si>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</si>
  <si>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</si>
  <si>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</si>
  <si>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</si>
  <si>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</si>
  <si>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</si>
  <si>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</si>
  <si>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</si>
  <si>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</si>
  <si>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</si>
  <si>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</si>
  <si>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</si>
  <si>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</si>
  <si>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</si>
  <si>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</si>
  <si>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</si>
  <si>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</si>
  <si>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</si>
  <si>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</si>
  <si>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</si>
  <si>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</si>
  <si>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</si>
  <si>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</si>
  <si>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</si>
  <si>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</si>
  <si>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</si>
  <si>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</si>
  <si>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</si>
  <si>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</si>
  <si>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</si>
  <si>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</si>
  <si>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</si>
  <si>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</si>
  <si>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</si>
  <si>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</si>
  <si>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</si>
  <si>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</si>
  <si>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</si>
  <si>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</si>
  <si>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</si>
  <si>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红十字事业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</si>
  <si>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</si>
  <si>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</si>
  <si>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</si>
  <si>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</si>
  <si>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</si>
  <si>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</si>
  <si>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</si>
  <si>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城市特困人员供养支出</t>
  </si>
  <si>
    <t xml:space="preserve">      农村五保供养支出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</si>
  <si>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</si>
  <si>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</si>
  <si>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</si>
  <si>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</t>
  </si>
  <si>
    <t xml:space="preserve">  八、医疗卫生与计划生育支出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</si>
  <si>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</si>
  <si>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</si>
  <si>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</si>
  <si>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</si>
  <si>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</si>
  <si>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</si>
  <si>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精神病医院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</si>
  <si>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</si>
  <si>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</si>
  <si>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</si>
  <si>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</si>
  <si>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</si>
  <si>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</si>
  <si>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</si>
  <si>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</si>
  <si>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</si>
  <si>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</si>
  <si>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采供血机构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</si>
  <si>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</si>
  <si>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</si>
  <si>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</si>
  <si>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</si>
  <si>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</si>
  <si>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</si>
  <si>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</si>
  <si>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</si>
  <si>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</si>
  <si>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</si>
  <si>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</si>
  <si>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</si>
  <si>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</si>
  <si>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</si>
  <si>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</si>
  <si>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</si>
  <si>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</si>
  <si>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财政对基本医疗保险基金的补助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</si>
  <si>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</si>
  <si>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</si>
  <si>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</si>
  <si>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</si>
  <si>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</si>
  <si>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</si>
  <si>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</si>
  <si>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</si>
  <si>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</si>
  <si>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</si>
  <si>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 xml:space="preserve">  九、节能环保支出</t>
  </si>
  <si>
    <t xml:space="preserve">    环境保护管理事务</t>
  </si>
  <si>
    <t xml:space="preserve">    污染防治</t>
  </si>
  <si>
    <t xml:space="preserve">      水体</t>
  </si>
  <si>
    <t xml:space="preserve">      固体废弃物与化学品</t>
  </si>
  <si>
    <t xml:space="preserve">      放射源和放射性废物监管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</si>
  <si>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</si>
  <si>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</si>
  <si>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</si>
  <si>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</si>
  <si>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天然林保护</t>
  </si>
  <si>
    <t xml:space="preserve">      社会保险补助</t>
  </si>
  <si>
    <t xml:space="preserve">      其他天然林保护支出</t>
  </si>
  <si>
    <t xml:space="preserve">    退耕还林</t>
  </si>
  <si>
    <t xml:space="preserve">      退耕还林粮食折现补贴</t>
  </si>
  <si>
    <t xml:space="preserve">    风沙荒漠治理</t>
  </si>
  <si>
    <t xml:space="preserve">      其他风沙荒漠治理支出</t>
  </si>
  <si>
    <t xml:space="preserve">    能源节约利用</t>
  </si>
  <si>
    <t xml:space="preserve">    污染减排</t>
  </si>
  <si>
    <t xml:space="preserve">       环境监测与信息</t>
  </si>
  <si>
    <t xml:space="preserve">       减排专项支出</t>
  </si>
  <si>
    <t xml:space="preserve">       其他污染减排支出</t>
  </si>
  <si>
    <t xml:space="preserve">    其他节能环保支出</t>
  </si>
  <si>
    <t xml:space="preserve">  十、城乡社区支出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</si>
  <si>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</si>
  <si>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</si>
  <si>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</si>
  <si>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</si>
  <si>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</si>
  <si>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</si>
  <si>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</si>
  <si>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</si>
  <si>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</si>
  <si>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</si>
  <si>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</si>
  <si>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 xml:space="preserve">  十一、农林水支出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</si>
  <si>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</si>
  <si>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</si>
  <si>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</si>
  <si>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</si>
  <si>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</si>
  <si>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</si>
  <si>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</si>
  <si>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</si>
  <si>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稳定农民收入补贴</t>
  </si>
  <si>
    <t xml:space="preserve">      农业组织化与产业化经营</t>
  </si>
  <si>
    <t xml:space="preserve">      农产品加工与促销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</si>
  <si>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</si>
  <si>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</si>
  <si>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</si>
  <si>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</si>
  <si>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森林资源监测</t>
  </si>
  <si>
    <t xml:space="preserve">      森林生态效益补偿</t>
  </si>
  <si>
    <t xml:space="preserve">      林业自然保护区</t>
  </si>
  <si>
    <t xml:space="preserve">      林业执法与监督</t>
  </si>
  <si>
    <t xml:space="preserve">      林业产业化</t>
  </si>
  <si>
    <t xml:space="preserve">      林业贷款贴息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</si>
  <si>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</si>
  <si>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</si>
  <si>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</si>
  <si>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</si>
  <si>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</si>
  <si>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</si>
  <si>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水土保持</t>
  </si>
  <si>
    <t xml:space="preserve">      防汛</t>
  </si>
  <si>
    <t xml:space="preserve">      抗旱</t>
  </si>
  <si>
    <t xml:space="preserve">      农田水利</t>
  </si>
  <si>
    <t xml:space="preserve">      江河湖库水系综合整治</t>
  </si>
  <si>
    <t xml:space="preserve">      大中型水库移民后期扶持专项支出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</si>
  <si>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</si>
  <si>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</si>
  <si>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</si>
  <si>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</si>
  <si>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</si>
  <si>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</si>
  <si>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</si>
  <si>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扶贫事业机构</t>
  </si>
  <si>
    <t xml:space="preserve">      其他扶贫支出</t>
  </si>
  <si>
    <t xml:space="preserve">    农业综合开发</t>
  </si>
  <si>
    <t xml:space="preserve">      土地治理</t>
  </si>
  <si>
    <t xml:space="preserve">      产业化经营</t>
  </si>
  <si>
    <t xml:space="preserve">    农村综合改革</t>
  </si>
  <si>
    <t xml:space="preserve">      对村级一事一议补助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</si>
  <si>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</si>
  <si>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</si>
  <si>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</si>
  <si>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</si>
  <si>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小额担保贷款贴息</t>
  </si>
  <si>
    <t xml:space="preserve">    其他农林水事务支出</t>
  </si>
  <si>
    <t xml:space="preserve">      其他农林水事务支出（项）</t>
  </si>
  <si>
    <t xml:space="preserve">  十二、交通运输支出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</si>
  <si>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</si>
  <si>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</si>
  <si>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</si>
  <si>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公路和运输安全</t>
  </si>
  <si>
    <t xml:space="preserve">      公路运输管理</t>
  </si>
  <si>
    <t xml:space="preserve">      航道维护</t>
  </si>
  <si>
    <t xml:space="preserve">      其他公路水路运输支出</t>
  </si>
  <si>
    <t xml:space="preserve">    民用航空运输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</si>
  <si>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</si>
  <si>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</si>
  <si>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</si>
  <si>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</si>
  <si>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邮政业支出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</si>
  <si>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</si>
  <si>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</si>
  <si>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</si>
  <si>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</si>
  <si>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</si>
  <si>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其他交通运输支出</t>
  </si>
  <si>
    <t xml:space="preserve">  十三、资源勘探信息等支出</t>
  </si>
  <si>
    <t xml:space="preserve">    资源勘探开发</t>
  </si>
  <si>
    <t xml:space="preserve">      其他资源勘探业支出</t>
  </si>
  <si>
    <t xml:space="preserve">    制造业</t>
  </si>
  <si>
    <t xml:space="preserve">      其他制造业支出</t>
  </si>
  <si>
    <t xml:space="preserve">    工业和信息产业监管</t>
  </si>
  <si>
    <t xml:space="preserve">      其他工业和信息产业监管支出</t>
  </si>
  <si>
    <t xml:space="preserve">    安全生产监管</t>
  </si>
  <si>
    <t xml:space="preserve">      安全监管监察专项</t>
  </si>
  <si>
    <t xml:space="preserve">      应急救援支出</t>
  </si>
  <si>
    <t xml:space="preserve">      其他安全生产监管支出</t>
  </si>
  <si>
    <t xml:space="preserve">    国有资产监管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</si>
  <si>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</si>
  <si>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</si>
  <si>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</si>
  <si>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其他资源勘探信息等支出</t>
  </si>
  <si>
    <t xml:space="preserve">      其他资源勘探信息等支出</t>
  </si>
  <si>
    <t xml:space="preserve"> 十四、 商业服务业等支出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</si>
  <si>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</si>
  <si>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</si>
  <si>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</si>
  <si>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旅游业管理与服务支出</t>
  </si>
  <si>
    <t xml:space="preserve">      旅游宣传</t>
  </si>
  <si>
    <t xml:space="preserve">      旅游行业业务管理</t>
  </si>
  <si>
    <t xml:space="preserve">      其他旅游业管理与服务支出</t>
  </si>
  <si>
    <t xml:space="preserve">    涉外发展服务支出</t>
  </si>
  <si>
    <t xml:space="preserve">      其他涉外发展服务支出</t>
  </si>
  <si>
    <t xml:space="preserve">    其他商业服务业等支出(款)</t>
  </si>
  <si>
    <t xml:space="preserve">      其他商业服务业等支出(项)</t>
  </si>
  <si>
    <t xml:space="preserve">  十五、金融支出</t>
  </si>
  <si>
    <t xml:space="preserve">    其他金融支出（款）</t>
  </si>
  <si>
    <t xml:space="preserve">  十六、国土海洋气象等支出</t>
  </si>
  <si>
    <t xml:space="preserve">    国土资源事务</t>
  </si>
  <si>
    <t xml:space="preserve">      国土资源规划及管理</t>
  </si>
  <si>
    <t xml:space="preserve">      国土整治</t>
  </si>
  <si>
    <t xml:space="preserve">      地质灾害防治</t>
  </si>
  <si>
    <t xml:space="preserve">      地质及矿产资源调查</t>
  </si>
  <si>
    <t xml:space="preserve">    地震事务</t>
  </si>
  <si>
    <t xml:space="preserve">      地震监测</t>
  </si>
  <si>
    <t xml:space="preserve">      地震事业机构 </t>
  </si>
  <si>
    <t xml:space="preserve">    气象事务</t>
  </si>
  <si>
    <t xml:space="preserve">      气象信息传输及管理</t>
  </si>
  <si>
    <t xml:space="preserve">      气象预报预测</t>
  </si>
  <si>
    <t xml:space="preserve">      其他气象事务支出</t>
  </si>
  <si>
    <t xml:space="preserve">  十七、住房保障支出</t>
  </si>
  <si>
    <t xml:space="preserve">    保障性安居工程支出</t>
  </si>
  <si>
    <t xml:space="preserve">      棚户区改造</t>
  </si>
  <si>
    <t xml:space="preserve">      农村危房改造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</si>
  <si>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</si>
  <si>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</si>
  <si>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</si>
  <si>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</si>
  <si>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十八、粮油物资储备支出</t>
  </si>
  <si>
    <t xml:space="preserve">    粮油事务</t>
  </si>
  <si>
    <t xml:space="preserve">      其他粮油事务支出</t>
  </si>
  <si>
    <t xml:space="preserve">    粮油储备</t>
  </si>
  <si>
    <t xml:space="preserve">      储备粮油补贴</t>
  </si>
  <si>
    <t xml:space="preserve">  十九、 预备费</t>
  </si>
  <si>
    <t xml:space="preserve">   二十、债务付息支出</t>
  </si>
  <si>
    <t xml:space="preserve">      地方政府一般债务付息支出</t>
  </si>
  <si>
    <t xml:space="preserve">        地方政府一般债券付息支出</t>
  </si>
  <si>
    <t xml:space="preserve"> 二十一、债务发行费用支出</t>
  </si>
  <si>
    <t xml:space="preserve"> 二十二、其他支出</t>
  </si>
  <si>
    <t>二、经开区、江南新区、乡镇上解收入</t>
  </si>
  <si>
    <t>二、补助经开区、江南新区、乡镇支出</t>
  </si>
  <si>
    <t>三、一般债务转贷收入</t>
  </si>
  <si>
    <t>四、上年结转结余</t>
  </si>
  <si>
    <t>附件4</t>
  </si>
  <si>
    <t>2018年区本级政府性基金预算收支调整预算表</t>
  </si>
  <si>
    <t xml:space="preserve">    大中型水库移民后期扶持基金支出</t>
  </si>
  <si>
    <t xml:space="preserve">    小型水库移民扶助基金及对应专项债务收入安排的支出</t>
  </si>
  <si>
    <t xml:space="preserve">    可再生能源电价附加收入安排的支出</t>
  </si>
  <si>
    <t xml:space="preserve">    国有土地使用权出让收入安排的支出</t>
  </si>
  <si>
    <t xml:space="preserve">   大中型水库库区基金及对应专项债务收入安排的支出</t>
  </si>
  <si>
    <t xml:space="preserve">   三峡水库库区基金支出</t>
  </si>
  <si>
    <t xml:space="preserve">   三峡工程后续工作支出</t>
  </si>
  <si>
    <t xml:space="preserve">    国家重大水利工程建设相关支出</t>
  </si>
  <si>
    <t xml:space="preserve"> 农网还贷资金支出</t>
  </si>
  <si>
    <t xml:space="preserve">  旅游发展基金支出</t>
  </si>
  <si>
    <t xml:space="preserve">    彩票公益金及对应专项债务收入安排的支出</t>
  </si>
  <si>
    <t xml:space="preserve">    地方政府专项债务付息支出</t>
  </si>
  <si>
    <t>二、下级上解收入</t>
  </si>
  <si>
    <t>附件5</t>
  </si>
  <si>
    <t>万州区2018年新增债券计划使用情况表</t>
  </si>
  <si>
    <t>单位：亿元</t>
  </si>
  <si>
    <t>债券类型</t>
  </si>
  <si>
    <t>项目名称</t>
  </si>
  <si>
    <t>项目分类</t>
  </si>
  <si>
    <t>使用单位</t>
  </si>
  <si>
    <t>支出金额</t>
  </si>
  <si>
    <t>预算科目</t>
  </si>
  <si>
    <t>备注</t>
  </si>
  <si>
    <t>总    计</t>
  </si>
  <si>
    <t>其中：一般债券7.2亿元，专项债券10亿元。</t>
  </si>
  <si>
    <t>区本级合计</t>
  </si>
  <si>
    <r>
      <t>一般债券1</t>
    </r>
    <r>
      <rPr>
        <sz val="11"/>
        <color indexed="8"/>
        <rFont val="方正仿宋_GBK"/>
        <family val="4"/>
      </rPr>
      <t>.986亿元。</t>
    </r>
  </si>
  <si>
    <t>一般债券</t>
  </si>
  <si>
    <t>易地扶贫搬迁配套设施（交通）建设</t>
  </si>
  <si>
    <t>坚决打好精准脱贫攻坚战</t>
  </si>
  <si>
    <t>万州区佳路交通投资有限公司</t>
  </si>
  <si>
    <t>渝财债[2018]60号    渝财农[2018]67号</t>
  </si>
  <si>
    <t>镇乡二、三级污水管网建设项目</t>
  </si>
  <si>
    <t>坚决打好污染防治攻坚战</t>
  </si>
  <si>
    <t>万州区开源水务有限公司</t>
  </si>
  <si>
    <t>渝财债[2018]60号</t>
  </si>
  <si>
    <t>市政道路改造</t>
  </si>
  <si>
    <t>基础设施建设提升战略行动计划</t>
  </si>
  <si>
    <t>万州区市政设施维护管理中心</t>
  </si>
  <si>
    <t>特色小镇（街区）及小城镇建设</t>
  </si>
  <si>
    <t>重庆市万州区城乡建设委员会</t>
  </si>
  <si>
    <t>明镜滩污水处理厂二期安全防护距离内房屋搬迁</t>
  </si>
  <si>
    <t>经开区合计</t>
  </si>
  <si>
    <r>
      <t>一般债券1</t>
    </r>
    <r>
      <rPr>
        <sz val="11"/>
        <color indexed="8"/>
        <rFont val="方正仿宋_GBK"/>
        <family val="4"/>
      </rPr>
      <t>亿元。</t>
    </r>
  </si>
  <si>
    <t>万州经开区高峰园创新孵化基地建设项目</t>
  </si>
  <si>
    <t>重庆万林投资发展有限公司</t>
  </si>
  <si>
    <t>万州经开区高峰园鹿山大道道路工程</t>
  </si>
  <si>
    <t>江南新区合计</t>
  </si>
  <si>
    <t>其中：一般债券4.214亿元，专项债券10亿元。</t>
  </si>
  <si>
    <t>万利、万忠高速地方配套建设</t>
  </si>
  <si>
    <t>重庆市万州江南新区管理委员会开发事务局</t>
  </si>
  <si>
    <t>红光小学江南校区学生宿舍及艺体中心工程项目</t>
  </si>
  <si>
    <t>科教兴市和人才强市战略行动计划</t>
  </si>
  <si>
    <t>重庆市万州区红光小学</t>
  </si>
  <si>
    <t>江南新区市政基础设施建设项目</t>
  </si>
  <si>
    <t>万州江南新区开发建设有限公司</t>
  </si>
  <si>
    <t>三峡文化艺术中心项目</t>
  </si>
  <si>
    <t>保障和改善民生战略行动计划</t>
  </si>
  <si>
    <t>专项债券</t>
  </si>
  <si>
    <t>密溪沟片区综合开发建设项目</t>
  </si>
  <si>
    <t>万州江南新区管理委员会开发事务局</t>
  </si>
  <si>
    <t>重庆市万州江南新区开发建设有限公司</t>
  </si>
  <si>
    <t>土地储备</t>
  </si>
  <si>
    <t>渝财债[2018]108号</t>
  </si>
  <si>
    <t xml:space="preserve">    国有土地收益基金支出</t>
  </si>
  <si>
    <t xml:space="preserve">    农业土地开发资金支出</t>
  </si>
  <si>
    <t xml:space="preserve">    污水处理费相关支出</t>
  </si>
  <si>
    <t xml:space="preserve">    城市建设配套费相关支出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</si>
</sst>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);[Red]\(#,##0.000\)"/>
    <numFmt numFmtId="177" formatCode="#,##0_ "/>
  </numFmts>
  <fonts count="45">
    <font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20"/>
      <color indexed="8"/>
      <name val="方正小标宋_GBK"/>
      <family val="4"/>
    </font>
    <font>
      <sz val="14"/>
      <color indexed="8"/>
      <name val="方正仿宋_GBK"/>
      <family val="4"/>
    </font>
    <font>
      <sz val="11"/>
      <color indexed="8"/>
      <name val="方正仿宋_GBK"/>
      <family val="4"/>
    </font>
    <font>
      <b/>
      <sz val="11"/>
      <color indexed="8"/>
      <name val="方正仿宋_GBK"/>
      <family val="4"/>
    </font>
    <font>
      <sz val="11"/>
      <color indexed="8"/>
      <name val="方正黑体_GBK"/>
      <family val="4"/>
    </font>
    <font>
      <sz val="11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sz val="11"/>
      <name val="黑体"/>
      <family val="0"/>
    </font>
    <font>
      <b/>
      <sz val="11"/>
      <name val="方正黑体_GBK"/>
      <family val="4"/>
    </font>
    <font>
      <sz val="11"/>
      <name val="方正黑体_GBK"/>
      <family val="4"/>
    </font>
    <font>
      <b/>
      <sz val="10"/>
      <name val="方正黑体_GBK"/>
      <family val="4"/>
    </font>
    <font>
      <b/>
      <sz val="11"/>
      <name val="方正仿宋_GBK"/>
      <family val="4"/>
    </font>
    <font>
      <sz val="48"/>
      <name val="方正黑体_GBK"/>
      <family val="4"/>
    </font>
    <font>
      <sz val="26"/>
      <name val="方正楷体_GBK"/>
      <family val="4"/>
    </font>
    <font>
      <sz val="18"/>
      <name val="方正仿宋_GBK"/>
      <family val="4"/>
    </font>
    <font>
      <sz val="16"/>
      <name val="方正黑体_GBK"/>
      <family val="4"/>
    </font>
    <font>
      <sz val="12"/>
      <name val="方正黑体_GBK"/>
      <family val="4"/>
    </font>
    <font>
      <sz val="16"/>
      <name val="黑体"/>
      <family val="0"/>
    </font>
    <font>
      <sz val="12"/>
      <name val="黑体"/>
      <family val="0"/>
    </font>
    <font>
      <sz val="36"/>
      <name val="方正黑体_GBK"/>
      <family val="4"/>
    </font>
    <font>
      <sz val="9"/>
      <name val="宋体"/>
      <family val="0"/>
    </font>
    <font>
      <sz val="18"/>
      <name val="方正小标宋_GBK"/>
      <family val="4"/>
    </font>
    <font>
      <sz val="18"/>
      <name val="方正黑体_GBK"/>
      <family val="4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5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7" fillId="17" borderId="6" applyNumberFormat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18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176" fontId="23" fillId="0" borderId="10" xfId="40" applyNumberFormat="1" applyFont="1" applyFill="1" applyBorder="1" applyAlignment="1">
      <alignment horizontal="center" vertical="center"/>
      <protection/>
    </xf>
    <xf numFmtId="49" fontId="21" fillId="0" borderId="11" xfId="40" applyNumberFormat="1" applyFont="1" applyFill="1" applyBorder="1" applyAlignment="1">
      <alignment horizontal="center" vertical="center" wrapText="1"/>
      <protection/>
    </xf>
    <xf numFmtId="0" fontId="21" fillId="0" borderId="11" xfId="40" applyFont="1" applyFill="1" applyBorder="1" applyAlignment="1">
      <alignment horizontal="left" vertical="center" wrapText="1"/>
      <protection/>
    </xf>
    <xf numFmtId="176" fontId="21" fillId="0" borderId="11" xfId="40" applyNumberFormat="1" applyFont="1" applyFill="1" applyBorder="1" applyAlignment="1">
      <alignment horizontal="center" vertical="center" wrapText="1"/>
      <protection/>
    </xf>
    <xf numFmtId="0" fontId="21" fillId="0" borderId="12" xfId="40" applyFont="1" applyFill="1" applyBorder="1" applyAlignment="1">
      <alignment horizontal="center" vertical="center"/>
      <protection/>
    </xf>
    <xf numFmtId="0" fontId="21" fillId="0" borderId="12" xfId="40" applyFont="1" applyFill="1" applyBorder="1" applyAlignment="1">
      <alignment horizontal="left" vertical="center" wrapText="1"/>
      <protection/>
    </xf>
    <xf numFmtId="0" fontId="24" fillId="0" borderId="11" xfId="0" applyNumberFormat="1" applyFont="1" applyFill="1" applyBorder="1" applyAlignment="1" applyProtection="1">
      <alignment vertical="center" wrapText="1"/>
      <protection/>
    </xf>
    <xf numFmtId="0" fontId="21" fillId="0" borderId="11" xfId="40" applyFont="1" applyFill="1" applyBorder="1" applyAlignment="1">
      <alignment horizontal="center" vertical="center"/>
      <protection/>
    </xf>
    <xf numFmtId="0" fontId="21" fillId="0" borderId="11" xfId="40" applyNumberFormat="1" applyFont="1" applyFill="1" applyBorder="1" applyAlignment="1" applyProtection="1">
      <alignment vertical="center" wrapText="1"/>
      <protection/>
    </xf>
    <xf numFmtId="0" fontId="21" fillId="0" borderId="11" xfId="40" applyNumberFormat="1" applyFont="1" applyFill="1" applyBorder="1" applyAlignment="1" applyProtection="1">
      <alignment horizontal="left" vertical="center" wrapText="1"/>
      <protection/>
    </xf>
    <xf numFmtId="0" fontId="21" fillId="0" borderId="13" xfId="40" applyNumberFormat="1" applyFont="1" applyFill="1" applyBorder="1" applyAlignment="1" applyProtection="1">
      <alignment horizontal="left" vertical="center" wrapText="1"/>
      <protection/>
    </xf>
    <xf numFmtId="176" fontId="21" fillId="0" borderId="11" xfId="40" applyNumberFormat="1" applyFont="1" applyFill="1" applyBorder="1" applyAlignment="1" applyProtection="1">
      <alignment horizontal="center" vertical="center"/>
      <protection/>
    </xf>
    <xf numFmtId="0" fontId="21" fillId="0" borderId="14" xfId="40" applyFont="1" applyFill="1" applyBorder="1" applyAlignment="1">
      <alignment horizontal="center" vertical="center"/>
      <protection/>
    </xf>
    <xf numFmtId="0" fontId="21" fillId="0" borderId="14" xfId="40" applyFont="1" applyFill="1" applyBorder="1" applyAlignment="1">
      <alignment horizontal="left" vertical="center" wrapText="1"/>
      <protection/>
    </xf>
    <xf numFmtId="0" fontId="21" fillId="0" borderId="11" xfId="41" applyNumberFormat="1" applyFont="1" applyFill="1" applyBorder="1" applyAlignment="1" applyProtection="1">
      <alignment horizontal="left" vertical="center" wrapText="1"/>
      <protection/>
    </xf>
    <xf numFmtId="0" fontId="21" fillId="0" borderId="13" xfId="41" applyNumberFormat="1" applyFont="1" applyFill="1" applyBorder="1" applyAlignment="1" applyProtection="1">
      <alignment horizontal="left" vertical="center" wrapText="1"/>
      <protection/>
    </xf>
    <xf numFmtId="176" fontId="21" fillId="0" borderId="11" xfId="40" applyNumberFormat="1" applyFont="1" applyFill="1" applyBorder="1" applyAlignment="1">
      <alignment horizontal="center" vertical="center"/>
      <protection/>
    </xf>
    <xf numFmtId="0" fontId="21" fillId="0" borderId="11" xfId="41" applyNumberFormat="1" applyFont="1" applyFill="1" applyBorder="1" applyAlignment="1" applyProtection="1">
      <alignment vertical="center" wrapText="1"/>
      <protection/>
    </xf>
    <xf numFmtId="49" fontId="21" fillId="0" borderId="13" xfId="41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vertical="center" wrapText="1"/>
      <protection/>
    </xf>
    <xf numFmtId="49" fontId="21" fillId="0" borderId="15" xfId="0" applyNumberFormat="1" applyFont="1" applyFill="1" applyBorder="1" applyAlignment="1" applyProtection="1">
      <alignment horizontal="left" vertical="center" wrapText="1"/>
      <protection/>
    </xf>
    <xf numFmtId="177" fontId="25" fillId="0" borderId="0" xfId="0" applyNumberFormat="1" applyFont="1" applyFill="1" applyAlignment="1">
      <alignment vertical="center"/>
    </xf>
    <xf numFmtId="177" fontId="26" fillId="0" borderId="0" xfId="0" applyNumberFormat="1" applyFont="1" applyFill="1" applyAlignment="1">
      <alignment vertical="center"/>
    </xf>
    <xf numFmtId="177" fontId="26" fillId="0" borderId="0" xfId="0" applyNumberFormat="1" applyFont="1" applyFill="1" applyAlignment="1">
      <alignment horizontal="center" vertical="center"/>
    </xf>
    <xf numFmtId="177" fontId="26" fillId="0" borderId="0" xfId="0" applyNumberFormat="1" applyFont="1" applyFill="1" applyAlignment="1">
      <alignment vertical="center" wrapText="1"/>
    </xf>
    <xf numFmtId="177" fontId="27" fillId="0" borderId="0" xfId="0" applyNumberFormat="1" applyFont="1" applyFill="1" applyBorder="1" applyAlignment="1" applyProtection="1">
      <alignment horizontal="right" vertical="center"/>
      <protection locked="0"/>
    </xf>
    <xf numFmtId="177" fontId="28" fillId="0" borderId="11" xfId="44" applyNumberFormat="1" applyFont="1" applyFill="1" applyBorder="1" applyAlignment="1" applyProtection="1">
      <alignment horizontal="center" vertical="center" wrapText="1"/>
      <protection locked="0"/>
    </xf>
    <xf numFmtId="177" fontId="24" fillId="0" borderId="11" xfId="0" applyNumberFormat="1" applyFont="1" applyFill="1" applyBorder="1" applyAlignment="1" applyProtection="1">
      <alignment vertical="center"/>
      <protection/>
    </xf>
    <xf numFmtId="3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177" fontId="24" fillId="0" borderId="11" xfId="42" applyNumberFormat="1" applyFont="1" applyFill="1" applyBorder="1" applyAlignment="1" applyProtection="1">
      <alignment horizontal="left" vertical="center"/>
      <protection locked="0"/>
    </xf>
    <xf numFmtId="177" fontId="26" fillId="0" borderId="0" xfId="0" applyNumberFormat="1" applyFont="1" applyFill="1" applyAlignment="1">
      <alignment horizontal="right" vertical="center"/>
    </xf>
    <xf numFmtId="177" fontId="28" fillId="0" borderId="0" xfId="0" applyNumberFormat="1" applyFont="1" applyFill="1" applyBorder="1" applyAlignment="1">
      <alignment horizontal="center" vertical="center"/>
    </xf>
    <xf numFmtId="177" fontId="24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>
      <alignment vertical="center"/>
    </xf>
    <xf numFmtId="177" fontId="24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177" fontId="26" fillId="0" borderId="11" xfId="0" applyNumberFormat="1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177" fontId="24" fillId="0" borderId="1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22" fillId="0" borderId="11" xfId="40" applyFont="1" applyFill="1" applyBorder="1" applyAlignment="1">
      <alignment horizontal="center" vertical="center" wrapText="1"/>
      <protection/>
    </xf>
    <xf numFmtId="176" fontId="22" fillId="0" borderId="11" xfId="40" applyNumberFormat="1" applyFont="1" applyFill="1" applyBorder="1" applyAlignment="1">
      <alignment horizontal="center" vertical="center" wrapText="1"/>
      <protection/>
    </xf>
    <xf numFmtId="0" fontId="22" fillId="0" borderId="14" xfId="40" applyFont="1" applyFill="1" applyBorder="1" applyAlignment="1">
      <alignment horizontal="center" vertical="center" wrapText="1"/>
      <protection/>
    </xf>
    <xf numFmtId="0" fontId="22" fillId="0" borderId="14" xfId="40" applyFont="1" applyFill="1" applyBorder="1" applyAlignment="1">
      <alignment horizontal="center" vertical="center"/>
      <protection/>
    </xf>
    <xf numFmtId="49" fontId="24" fillId="0" borderId="11" xfId="0" applyNumberFormat="1" applyFont="1" applyFill="1" applyBorder="1" applyAlignment="1">
      <alignment vertical="center" wrapText="1"/>
    </xf>
    <xf numFmtId="0" fontId="24" fillId="0" borderId="16" xfId="0" applyNumberFormat="1" applyFont="1" applyFill="1" applyBorder="1" applyAlignment="1">
      <alignment horizontal="left" vertical="center" wrapText="1"/>
    </xf>
    <xf numFmtId="0" fontId="24" fillId="0" borderId="17" xfId="0" applyNumberFormat="1" applyFont="1" applyFill="1" applyBorder="1" applyAlignment="1">
      <alignment horizontal="left" vertical="center" wrapText="1"/>
    </xf>
    <xf numFmtId="176" fontId="21" fillId="0" borderId="10" xfId="40" applyNumberFormat="1" applyFont="1" applyFill="1" applyBorder="1" applyAlignment="1" applyProtection="1">
      <alignment horizontal="center" vertical="center"/>
      <protection/>
    </xf>
    <xf numFmtId="0" fontId="29" fillId="0" borderId="11" xfId="0" applyFont="1" applyFill="1" applyBorder="1" applyAlignment="1">
      <alignment horizontal="center" vertical="center"/>
    </xf>
    <xf numFmtId="177" fontId="29" fillId="0" borderId="11" xfId="40" applyNumberFormat="1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vertical="center"/>
    </xf>
    <xf numFmtId="177" fontId="30" fillId="0" borderId="11" xfId="43" applyNumberFormat="1" applyFont="1" applyFill="1" applyBorder="1" applyAlignment="1" applyProtection="1">
      <alignment horizontal="left" vertical="center" wrapText="1"/>
      <protection locked="0"/>
    </xf>
    <xf numFmtId="177" fontId="24" fillId="0" borderId="11" xfId="0" applyNumberFormat="1" applyFont="1" applyFill="1" applyBorder="1" applyAlignment="1">
      <alignment vertical="center"/>
    </xf>
    <xf numFmtId="0" fontId="30" fillId="0" borderId="11" xfId="43" applyFont="1" applyFill="1" applyBorder="1" applyAlignment="1" applyProtection="1">
      <alignment horizontal="left" vertical="center" wrapText="1"/>
      <protection locked="0"/>
    </xf>
    <xf numFmtId="0" fontId="27" fillId="0" borderId="0" xfId="40" applyFont="1" applyFill="1" applyAlignment="1">
      <alignment vertical="center"/>
      <protection/>
    </xf>
    <xf numFmtId="177" fontId="27" fillId="0" borderId="0" xfId="40" applyNumberFormat="1" applyFont="1" applyFill="1" applyAlignment="1">
      <alignment horizontal="center" vertical="center"/>
      <protection/>
    </xf>
    <xf numFmtId="177" fontId="27" fillId="0" borderId="0" xfId="40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3" fillId="0" borderId="0" xfId="40" applyFont="1" applyFill="1" applyAlignment="1">
      <alignment horizontal="center" vertical="center"/>
      <protection/>
    </xf>
    <xf numFmtId="177" fontId="43" fillId="0" borderId="0" xfId="40" applyNumberFormat="1" applyFont="1" applyFill="1" applyAlignment="1">
      <alignment horizontal="center" vertical="center"/>
      <protection/>
    </xf>
    <xf numFmtId="177" fontId="43" fillId="0" borderId="0" xfId="40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Fill="1" applyAlignment="1">
      <alignment horizontal="center" vertical="center"/>
    </xf>
    <xf numFmtId="0" fontId="24" fillId="0" borderId="11" xfId="40" applyFont="1" applyFill="1" applyBorder="1" applyAlignment="1">
      <alignment vertical="center"/>
      <protection/>
    </xf>
    <xf numFmtId="177" fontId="24" fillId="0" borderId="11" xfId="40" applyNumberFormat="1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29" fillId="0" borderId="11" xfId="0" applyNumberFormat="1" applyFont="1" applyFill="1" applyBorder="1" applyAlignment="1">
      <alignment horizontal="center" vertical="center"/>
    </xf>
    <xf numFmtId="177" fontId="30" fillId="0" borderId="11" xfId="0" applyNumberFormat="1" applyFont="1" applyFill="1" applyBorder="1" applyAlignment="1">
      <alignment vertical="center"/>
    </xf>
    <xf numFmtId="177" fontId="27" fillId="0" borderId="0" xfId="0" applyNumberFormat="1" applyFont="1" applyFill="1" applyAlignment="1">
      <alignment vertical="center"/>
    </xf>
    <xf numFmtId="177" fontId="44" fillId="0" borderId="0" xfId="40" applyNumberFormat="1" applyFont="1" applyFill="1" applyAlignment="1">
      <alignment horizontal="center" vertical="center"/>
      <protection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29" fillId="0" borderId="11" xfId="40" applyNumberFormat="1" applyFont="1" applyFill="1" applyBorder="1" applyAlignment="1">
      <alignment horizontal="center" vertical="center" wrapText="1"/>
      <protection/>
    </xf>
    <xf numFmtId="177" fontId="24" fillId="0" borderId="11" xfId="0" applyNumberFormat="1" applyFont="1" applyFill="1" applyBorder="1" applyAlignment="1">
      <alignment vertical="center" wrapText="1"/>
    </xf>
    <xf numFmtId="177" fontId="27" fillId="0" borderId="0" xfId="40" applyNumberFormat="1" applyFont="1" applyFill="1" applyAlignment="1">
      <alignment horizontal="center" vertical="center" wrapText="1"/>
      <protection/>
    </xf>
    <xf numFmtId="177" fontId="27" fillId="0" borderId="0" xfId="40" applyNumberFormat="1" applyFont="1" applyFill="1" applyAlignment="1">
      <alignment vertical="center" wrapText="1"/>
      <protection/>
    </xf>
    <xf numFmtId="177" fontId="43" fillId="0" borderId="0" xfId="40" applyNumberFormat="1" applyFont="1" applyFill="1" applyAlignment="1">
      <alignment horizontal="center" vertical="center" wrapText="1"/>
      <protection/>
    </xf>
    <xf numFmtId="177" fontId="43" fillId="0" borderId="0" xfId="40" applyNumberFormat="1" applyFont="1" applyFill="1" applyBorder="1" applyAlignment="1">
      <alignment horizontal="center" vertical="center" wrapText="1"/>
      <protection/>
    </xf>
    <xf numFmtId="177" fontId="27" fillId="0" borderId="0" xfId="40" applyNumberFormat="1" applyFont="1" applyFill="1" applyBorder="1" applyAlignment="1">
      <alignment horizontal="right" vertical="center" wrapText="1"/>
      <protection/>
    </xf>
    <xf numFmtId="0" fontId="32" fillId="0" borderId="11" xfId="0" applyFont="1" applyFill="1" applyBorder="1" applyAlignment="1">
      <alignment horizontal="left" vertical="center" wrapText="1"/>
    </xf>
    <xf numFmtId="177" fontId="24" fillId="0" borderId="11" xfId="0" applyNumberFormat="1" applyFont="1" applyFill="1" applyBorder="1" applyAlignment="1">
      <alignment horizontal="left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57" fontId="40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0" xfId="0" applyNumberFormat="1" applyFont="1" applyFill="1" applyAlignment="1">
      <alignment horizontal="left" vertical="center"/>
    </xf>
    <xf numFmtId="177" fontId="28" fillId="0" borderId="12" xfId="44" applyNumberFormat="1" applyFont="1" applyFill="1" applyBorder="1" applyAlignment="1" applyProtection="1">
      <alignment horizontal="center" vertical="center" wrapText="1"/>
      <protection locked="0"/>
    </xf>
    <xf numFmtId="177" fontId="28" fillId="0" borderId="11" xfId="44" applyNumberFormat="1" applyFont="1" applyFill="1" applyBorder="1" applyAlignment="1" applyProtection="1">
      <alignment horizontal="center" vertical="center" wrapText="1"/>
      <protection locked="0"/>
    </xf>
    <xf numFmtId="177" fontId="28" fillId="0" borderId="13" xfId="44" applyNumberFormat="1" applyFont="1" applyFill="1" applyBorder="1" applyAlignment="1" applyProtection="1">
      <alignment horizontal="center" vertical="center" wrapText="1"/>
      <protection locked="0"/>
    </xf>
    <xf numFmtId="177" fontId="28" fillId="0" borderId="11" xfId="40" applyNumberFormat="1" applyFont="1" applyFill="1" applyBorder="1" applyAlignment="1">
      <alignment horizontal="center" vertical="center"/>
      <protection/>
    </xf>
    <xf numFmtId="0" fontId="42" fillId="0" borderId="0" xfId="40" applyFont="1" applyFill="1" applyBorder="1" applyAlignment="1">
      <alignment horizontal="center" vertical="center"/>
      <protection/>
    </xf>
    <xf numFmtId="177" fontId="27" fillId="0" borderId="18" xfId="40" applyNumberFormat="1" applyFont="1" applyFill="1" applyBorder="1" applyAlignment="1">
      <alignment horizontal="center" vertical="center"/>
      <protection/>
    </xf>
    <xf numFmtId="0" fontId="28" fillId="0" borderId="11" xfId="40" applyFont="1" applyFill="1" applyBorder="1" applyAlignment="1">
      <alignment horizontal="center" vertical="center" wrapText="1"/>
      <protection/>
    </xf>
    <xf numFmtId="177" fontId="28" fillId="0" borderId="10" xfId="44" applyNumberFormat="1" applyFont="1" applyFill="1" applyBorder="1" applyAlignment="1" applyProtection="1">
      <alignment horizontal="center" vertical="center" wrapText="1"/>
      <protection locked="0"/>
    </xf>
    <xf numFmtId="177" fontId="28" fillId="0" borderId="14" xfId="44" applyNumberFormat="1" applyFont="1" applyFill="1" applyBorder="1" applyAlignment="1" applyProtection="1">
      <alignment horizontal="center" vertical="center" wrapText="1"/>
      <protection locked="0"/>
    </xf>
    <xf numFmtId="177" fontId="28" fillId="0" borderId="19" xfId="44" applyNumberFormat="1" applyFont="1" applyFill="1" applyBorder="1" applyAlignment="1" applyProtection="1">
      <alignment horizontal="center" vertical="center" wrapText="1"/>
      <protection locked="0"/>
    </xf>
    <xf numFmtId="177" fontId="28" fillId="0" borderId="11" xfId="0" applyNumberFormat="1" applyFont="1" applyFill="1" applyBorder="1" applyAlignment="1">
      <alignment horizontal="center" vertical="center" wrapText="1"/>
    </xf>
    <xf numFmtId="177" fontId="42" fillId="0" borderId="0" xfId="40" applyNumberFormat="1" applyFont="1" applyFill="1" applyAlignment="1">
      <alignment horizontal="center" vertical="center"/>
      <protection/>
    </xf>
    <xf numFmtId="177" fontId="27" fillId="0" borderId="0" xfId="40" applyNumberFormat="1" applyFont="1" applyFill="1" applyBorder="1" applyAlignment="1">
      <alignment horizontal="center" vertical="center"/>
      <protection/>
    </xf>
    <xf numFmtId="177" fontId="27" fillId="0" borderId="0" xfId="0" applyNumberFormat="1" applyFont="1" applyFill="1" applyBorder="1" applyAlignment="1" applyProtection="1">
      <alignment horizontal="center" vertical="center"/>
      <protection locked="0"/>
    </xf>
    <xf numFmtId="177" fontId="28" fillId="0" borderId="11" xfId="0" applyNumberFormat="1" applyFont="1" applyFill="1" applyBorder="1" applyAlignment="1">
      <alignment horizontal="center" vertical="center"/>
    </xf>
    <xf numFmtId="177" fontId="28" fillId="0" borderId="11" xfId="40" applyNumberFormat="1" applyFont="1" applyFill="1" applyBorder="1" applyAlignment="1">
      <alignment horizontal="center" vertical="center" wrapText="1"/>
      <protection/>
    </xf>
    <xf numFmtId="177" fontId="27" fillId="0" borderId="18" xfId="40" applyNumberFormat="1" applyFont="1" applyFill="1" applyBorder="1" applyAlignment="1">
      <alignment horizontal="center" vertical="center" wrapText="1"/>
      <protection/>
    </xf>
    <xf numFmtId="177" fontId="27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20" xfId="40" applyFont="1" applyFill="1" applyBorder="1" applyAlignment="1">
      <alignment horizontal="center" vertical="center" wrapText="1"/>
      <protection/>
    </xf>
    <xf numFmtId="0" fontId="23" fillId="0" borderId="21" xfId="40" applyFont="1" applyFill="1" applyBorder="1" applyAlignment="1">
      <alignment horizontal="center" vertical="center" wrapText="1"/>
      <protection/>
    </xf>
    <xf numFmtId="0" fontId="23" fillId="0" borderId="22" xfId="40" applyFont="1" applyFill="1" applyBorder="1" applyAlignment="1">
      <alignment horizontal="center" vertical="center" wrapText="1"/>
      <protection/>
    </xf>
    <xf numFmtId="0" fontId="21" fillId="0" borderId="10" xfId="40" applyFont="1" applyFill="1" applyBorder="1" applyAlignment="1">
      <alignment horizontal="left" vertical="center" wrapText="1"/>
      <protection/>
    </xf>
    <xf numFmtId="0" fontId="21" fillId="0" borderId="13" xfId="40" applyFont="1" applyFill="1" applyBorder="1" applyAlignment="1">
      <alignment horizontal="left" vertical="center" wrapText="1"/>
      <protection/>
    </xf>
    <xf numFmtId="0" fontId="19" fillId="0" borderId="0" xfId="40" applyFont="1" applyFill="1" applyAlignment="1">
      <alignment horizontal="center" vertical="center"/>
      <protection/>
    </xf>
    <xf numFmtId="0" fontId="20" fillId="0" borderId="0" xfId="40" applyFont="1" applyFill="1" applyAlignment="1">
      <alignment horizontal="left" vertical="center"/>
      <protection/>
    </xf>
    <xf numFmtId="0" fontId="21" fillId="0" borderId="0" xfId="40" applyFont="1" applyFill="1" applyBorder="1" applyAlignment="1">
      <alignment horizontal="center" vertical="center"/>
      <protection/>
    </xf>
    <xf numFmtId="0" fontId="21" fillId="0" borderId="0" xfId="40" applyFont="1" applyFill="1" applyAlignment="1">
      <alignment horizontal="right" vertical="center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0" fontId="23" fillId="0" borderId="23" xfId="40" applyFont="1" applyFill="1" applyBorder="1" applyAlignment="1">
      <alignment horizontal="center" vertical="center" wrapText="1"/>
      <protection/>
    </xf>
    <xf numFmtId="0" fontId="23" fillId="0" borderId="13" xfId="40" applyFont="1" applyFill="1" applyBorder="1" applyAlignment="1">
      <alignment horizontal="center" vertical="center" wrapText="1"/>
      <protection/>
    </xf>
    <xf numFmtId="0" fontId="23" fillId="0" borderId="20" xfId="40" applyFont="1" applyFill="1" applyBorder="1" applyAlignment="1">
      <alignment horizontal="left" vertical="center" wrapText="1"/>
      <protection/>
    </xf>
    <xf numFmtId="0" fontId="23" fillId="0" borderId="22" xfId="40" applyFont="1" applyFill="1" applyBorder="1" applyAlignment="1">
      <alignment horizontal="left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9" xfId="43"/>
    <cellStyle name="常规_2007人代会数据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C15" sqref="C15"/>
    </sheetView>
  </sheetViews>
  <sheetFormatPr defaultColWidth="8.00390625" defaultRowHeight="14.25"/>
  <cols>
    <col min="1" max="1" width="8.75390625" style="47" customWidth="1"/>
    <col min="2" max="2" width="36.00390625" style="47" customWidth="1"/>
    <col min="3" max="3" width="8.75390625" style="47" customWidth="1"/>
    <col min="4" max="4" width="5.50390625" style="47" customWidth="1"/>
    <col min="5" max="9" width="8.75390625" style="47" customWidth="1"/>
    <col min="10" max="10" width="9.875" style="47" customWidth="1"/>
    <col min="11" max="245" width="7.875" style="47" customWidth="1"/>
    <col min="246" max="246" width="7.875" style="2" bestFit="1" customWidth="1"/>
    <col min="247" max="16384" width="8.00390625" style="2" customWidth="1"/>
  </cols>
  <sheetData>
    <row r="1" spans="1:17" ht="21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Q1" s="49" t="s">
        <v>1</v>
      </c>
    </row>
    <row r="2" spans="1:17" ht="27.75" customHeight="1">
      <c r="A2" s="48"/>
      <c r="B2" s="49"/>
      <c r="C2" s="49"/>
      <c r="D2" s="49"/>
      <c r="E2" s="49"/>
      <c r="F2" s="49"/>
      <c r="G2" s="49"/>
      <c r="H2" s="49"/>
      <c r="I2" s="49"/>
      <c r="Q2" s="49" t="s">
        <v>2</v>
      </c>
    </row>
    <row r="3" spans="1:10" ht="21" customHeight="1">
      <c r="A3" s="50"/>
      <c r="B3" s="51"/>
      <c r="C3" s="51"/>
      <c r="D3" s="51"/>
      <c r="E3" s="51"/>
      <c r="F3" s="51"/>
      <c r="G3" s="51"/>
      <c r="J3" s="51"/>
    </row>
    <row r="4" spans="1:10" ht="57" customHeight="1">
      <c r="A4" s="50"/>
      <c r="B4" s="51"/>
      <c r="C4" s="51"/>
      <c r="D4" s="51"/>
      <c r="E4" s="51"/>
      <c r="F4" s="51"/>
      <c r="G4" s="51"/>
      <c r="J4" s="51"/>
    </row>
    <row r="5" spans="1:18" ht="81.75" customHeight="1">
      <c r="A5" s="99" t="s">
        <v>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20" spans="1:18" ht="62.25" customHeight="1">
      <c r="A20" s="100" t="s">
        <v>4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8" ht="62.25" customHeight="1">
      <c r="A21" s="101">
        <v>43424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</row>
  </sheetData>
  <sheetProtection/>
  <mergeCells count="3">
    <mergeCell ref="A5:R5"/>
    <mergeCell ref="A20:R20"/>
    <mergeCell ref="A21:R21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4:V14"/>
  <sheetViews>
    <sheetView zoomScalePageLayoutView="0" workbookViewId="0" topLeftCell="A1">
      <selection activeCell="A11" sqref="A11:V11"/>
    </sheetView>
  </sheetViews>
  <sheetFormatPr defaultColWidth="8.00390625" defaultRowHeight="14.25"/>
  <cols>
    <col min="1" max="6" width="8.00390625" style="2" customWidth="1"/>
    <col min="7" max="7" width="9.625" style="2" customWidth="1"/>
    <col min="8" max="16384" width="8.00390625" style="2" customWidth="1"/>
  </cols>
  <sheetData>
    <row r="4" spans="1:22" ht="62.25">
      <c r="A4" s="102" t="s">
        <v>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8" spans="1:22" ht="62.25" customHeight="1">
      <c r="A8" s="103" t="s">
        <v>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</row>
    <row r="9" spans="1:22" ht="62.25" customHeight="1">
      <c r="A9" s="103" t="s">
        <v>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</row>
    <row r="10" spans="1:22" ht="62.25" customHeight="1">
      <c r="A10" s="103" t="s">
        <v>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</row>
    <row r="11" spans="1:22" ht="62.25" customHeight="1">
      <c r="A11" s="103" t="s">
        <v>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</row>
    <row r="12" spans="1:22" ht="62.25" customHeight="1">
      <c r="A12" s="103" t="s">
        <v>10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</row>
    <row r="13" spans="2:8" ht="24">
      <c r="B13" s="45"/>
      <c r="C13" s="45"/>
      <c r="D13" s="45"/>
      <c r="E13" s="45"/>
      <c r="F13" s="45"/>
      <c r="G13" s="45"/>
      <c r="H13" s="45"/>
    </row>
    <row r="14" ht="14.25">
      <c r="A14" s="46"/>
    </row>
  </sheetData>
  <sheetProtection/>
  <mergeCells count="6">
    <mergeCell ref="A4:V4"/>
    <mergeCell ref="A8:V8"/>
    <mergeCell ref="A9:V9"/>
    <mergeCell ref="A10:V10"/>
    <mergeCell ref="A11:V11"/>
    <mergeCell ref="A12:V12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4"/>
  <sheetViews>
    <sheetView showZeros="0" zoomScalePageLayoutView="0" workbookViewId="0" topLeftCell="A1">
      <pane xSplit="1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7" sqref="G17"/>
    </sheetView>
  </sheetViews>
  <sheetFormatPr defaultColWidth="9.00390625" defaultRowHeight="14.25"/>
  <cols>
    <col min="1" max="1" width="30.875" style="72" customWidth="1"/>
    <col min="2" max="2" width="12.125" style="76" customWidth="1"/>
    <col min="3" max="4" width="10.50390625" style="76" bestFit="1" customWidth="1"/>
    <col min="5" max="5" width="12.00390625" style="76" customWidth="1"/>
    <col min="6" max="7" width="9.125" style="76" bestFit="1" customWidth="1"/>
    <col min="8" max="8" width="11.625" style="76" bestFit="1" customWidth="1"/>
    <col min="9" max="9" width="27.125" style="80" customWidth="1"/>
    <col min="10" max="10" width="11.625" style="76" bestFit="1" customWidth="1"/>
    <col min="11" max="11" width="9.125" style="76" bestFit="1" customWidth="1"/>
    <col min="12" max="12" width="11.75390625" style="76" customWidth="1"/>
    <col min="13" max="13" width="12.00390625" style="76" customWidth="1"/>
    <col min="14" max="15" width="9.125" style="76" bestFit="1" customWidth="1"/>
    <col min="16" max="16" width="12.125" style="76" customWidth="1"/>
    <col min="17" max="16384" width="9.00390625" style="72" customWidth="1"/>
  </cols>
  <sheetData>
    <row r="1" spans="1:255" ht="16.5" customHeight="1">
      <c r="A1" s="69" t="s">
        <v>11</v>
      </c>
      <c r="B1" s="70"/>
      <c r="C1" s="70"/>
      <c r="D1" s="70"/>
      <c r="E1" s="70"/>
      <c r="F1" s="70"/>
      <c r="G1" s="70"/>
      <c r="H1" s="70"/>
      <c r="I1" s="71"/>
      <c r="J1" s="70"/>
      <c r="K1" s="70"/>
      <c r="L1" s="70"/>
      <c r="M1" s="70"/>
      <c r="N1" s="70"/>
      <c r="O1" s="70"/>
      <c r="P1" s="70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</row>
    <row r="2" spans="1:255" ht="21.75" customHeight="1">
      <c r="A2" s="108" t="s">
        <v>12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</row>
    <row r="3" spans="1:255" ht="15" customHeight="1">
      <c r="A3" s="73"/>
      <c r="B3" s="74"/>
      <c r="C3" s="74"/>
      <c r="D3" s="74"/>
      <c r="E3" s="74"/>
      <c r="F3" s="74"/>
      <c r="G3" s="74"/>
      <c r="H3" s="74"/>
      <c r="I3" s="74" t="s">
        <v>13</v>
      </c>
      <c r="J3" s="75"/>
      <c r="O3" s="109" t="s">
        <v>14</v>
      </c>
      <c r="P3" s="10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</row>
    <row r="4" spans="1:255" ht="21.75" customHeight="1">
      <c r="A4" s="110" t="s">
        <v>15</v>
      </c>
      <c r="B4" s="105" t="s">
        <v>16</v>
      </c>
      <c r="C4" s="105" t="s">
        <v>17</v>
      </c>
      <c r="D4" s="105"/>
      <c r="E4" s="105"/>
      <c r="F4" s="105"/>
      <c r="G4" s="105"/>
      <c r="H4" s="105" t="s">
        <v>18</v>
      </c>
      <c r="I4" s="107" t="s">
        <v>19</v>
      </c>
      <c r="J4" s="105" t="s">
        <v>16</v>
      </c>
      <c r="K4" s="105" t="s">
        <v>17</v>
      </c>
      <c r="L4" s="105"/>
      <c r="M4" s="105"/>
      <c r="N4" s="105"/>
      <c r="O4" s="105"/>
      <c r="P4" s="105" t="s">
        <v>18</v>
      </c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</row>
    <row r="5" spans="1:255" ht="21.75" customHeight="1">
      <c r="A5" s="110"/>
      <c r="B5" s="111"/>
      <c r="C5" s="104" t="s">
        <v>20</v>
      </c>
      <c r="D5" s="105" t="s">
        <v>21</v>
      </c>
      <c r="E5" s="105"/>
      <c r="F5" s="104" t="s">
        <v>22</v>
      </c>
      <c r="G5" s="104" t="s">
        <v>23</v>
      </c>
      <c r="H5" s="106"/>
      <c r="I5" s="107"/>
      <c r="J5" s="105"/>
      <c r="K5" s="104" t="s">
        <v>20</v>
      </c>
      <c r="L5" s="105" t="s">
        <v>21</v>
      </c>
      <c r="M5" s="105"/>
      <c r="N5" s="104" t="s">
        <v>22</v>
      </c>
      <c r="O5" s="104" t="s">
        <v>23</v>
      </c>
      <c r="P5" s="105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</row>
    <row r="6" spans="1:16" s="69" customFormat="1" ht="31.5" customHeight="1">
      <c r="A6" s="110"/>
      <c r="B6" s="111"/>
      <c r="C6" s="105"/>
      <c r="D6" s="29" t="s">
        <v>24</v>
      </c>
      <c r="E6" s="29" t="s">
        <v>25</v>
      </c>
      <c r="F6" s="105"/>
      <c r="G6" s="105"/>
      <c r="H6" s="106"/>
      <c r="I6" s="107"/>
      <c r="J6" s="105"/>
      <c r="K6" s="105"/>
      <c r="L6" s="29" t="s">
        <v>24</v>
      </c>
      <c r="M6" s="29" t="s">
        <v>25</v>
      </c>
      <c r="N6" s="105"/>
      <c r="O6" s="105"/>
      <c r="P6" s="105"/>
    </row>
    <row r="7" spans="1:16" ht="19.5" customHeight="1">
      <c r="A7" s="63" t="s">
        <v>26</v>
      </c>
      <c r="B7" s="44">
        <f aca="true" t="shared" si="0" ref="B7:H7">SUM(B8,B34)</f>
        <v>1181816</v>
      </c>
      <c r="C7" s="44">
        <f t="shared" si="0"/>
        <v>-76626</v>
      </c>
      <c r="D7" s="44">
        <f t="shared" si="0"/>
        <v>-178276</v>
      </c>
      <c r="E7" s="44">
        <f t="shared" si="0"/>
        <v>-16917</v>
      </c>
      <c r="F7" s="44">
        <f t="shared" si="0"/>
        <v>72000</v>
      </c>
      <c r="G7" s="44">
        <f t="shared" si="0"/>
        <v>29650</v>
      </c>
      <c r="H7" s="44">
        <f t="shared" si="0"/>
        <v>1105190</v>
      </c>
      <c r="I7" s="64" t="s">
        <v>26</v>
      </c>
      <c r="J7" s="44">
        <f aca="true" t="shared" si="1" ref="J7:P7">SUM(J8,J34)</f>
        <v>1181816</v>
      </c>
      <c r="K7" s="44">
        <f t="shared" si="1"/>
        <v>-76626</v>
      </c>
      <c r="L7" s="44">
        <f t="shared" si="1"/>
        <v>-178276</v>
      </c>
      <c r="M7" s="44">
        <f t="shared" si="1"/>
        <v>-16917</v>
      </c>
      <c r="N7" s="44">
        <f t="shared" si="1"/>
        <v>72000</v>
      </c>
      <c r="O7" s="44">
        <f t="shared" si="1"/>
        <v>29650</v>
      </c>
      <c r="P7" s="44">
        <f t="shared" si="1"/>
        <v>1105190</v>
      </c>
    </row>
    <row r="8" spans="1:16" ht="19.5" customHeight="1">
      <c r="A8" s="65" t="s">
        <v>27</v>
      </c>
      <c r="B8" s="44">
        <f aca="true" t="shared" si="2" ref="B8:H8">SUM(B9,B24)</f>
        <v>724547</v>
      </c>
      <c r="C8" s="44">
        <f t="shared" si="2"/>
        <v>-178276</v>
      </c>
      <c r="D8" s="44">
        <f t="shared" si="2"/>
        <v>-178276</v>
      </c>
      <c r="E8" s="44">
        <f t="shared" si="2"/>
        <v>-16917</v>
      </c>
      <c r="F8" s="44">
        <f t="shared" si="2"/>
        <v>0</v>
      </c>
      <c r="G8" s="44">
        <f t="shared" si="2"/>
        <v>0</v>
      </c>
      <c r="H8" s="44">
        <f t="shared" si="2"/>
        <v>546271</v>
      </c>
      <c r="I8" s="66" t="s">
        <v>28</v>
      </c>
      <c r="J8" s="44">
        <f aca="true" t="shared" si="3" ref="J8:P8">SUM(J9:J30)</f>
        <v>1111552</v>
      </c>
      <c r="K8" s="44">
        <f t="shared" si="3"/>
        <v>-76626</v>
      </c>
      <c r="L8" s="44">
        <f t="shared" si="3"/>
        <v>-178276</v>
      </c>
      <c r="M8" s="44">
        <f t="shared" si="3"/>
        <v>-16917</v>
      </c>
      <c r="N8" s="44">
        <f t="shared" si="3"/>
        <v>72000</v>
      </c>
      <c r="O8" s="44">
        <f t="shared" si="3"/>
        <v>29650</v>
      </c>
      <c r="P8" s="44">
        <f t="shared" si="3"/>
        <v>1034926</v>
      </c>
    </row>
    <row r="9" spans="1:16" ht="19.5" customHeight="1">
      <c r="A9" s="43" t="s">
        <v>29</v>
      </c>
      <c r="B9" s="44">
        <f aca="true" t="shared" si="4" ref="B9:H9">SUM(B10:B23)</f>
        <v>471576</v>
      </c>
      <c r="C9" s="44">
        <f t="shared" si="4"/>
        <v>-84776</v>
      </c>
      <c r="D9" s="44">
        <f t="shared" si="4"/>
        <v>-84776</v>
      </c>
      <c r="E9" s="44">
        <f t="shared" si="4"/>
        <v>0</v>
      </c>
      <c r="F9" s="44">
        <f t="shared" si="4"/>
        <v>0</v>
      </c>
      <c r="G9" s="44">
        <f t="shared" si="4"/>
        <v>0</v>
      </c>
      <c r="H9" s="44">
        <f t="shared" si="4"/>
        <v>386800</v>
      </c>
      <c r="I9" s="67" t="s">
        <v>30</v>
      </c>
      <c r="J9" s="44">
        <v>122597</v>
      </c>
      <c r="K9" s="44">
        <f>SUM(L9,N9,O9)</f>
        <v>-43597</v>
      </c>
      <c r="L9" s="44">
        <f>-53644+10000</f>
        <v>-43644</v>
      </c>
      <c r="M9" s="44"/>
      <c r="N9" s="44"/>
      <c r="O9" s="44">
        <v>47</v>
      </c>
      <c r="P9" s="44">
        <f>J9+K9</f>
        <v>79000</v>
      </c>
    </row>
    <row r="10" spans="1:16" ht="19.5" customHeight="1">
      <c r="A10" s="38" t="s">
        <v>31</v>
      </c>
      <c r="B10" s="44">
        <v>152070</v>
      </c>
      <c r="C10" s="44">
        <f aca="true" t="shared" si="5" ref="C10:C37">SUM(D10,F10,G10)</f>
        <v>0</v>
      </c>
      <c r="D10" s="44">
        <v>0</v>
      </c>
      <c r="E10" s="44"/>
      <c r="F10" s="44"/>
      <c r="G10" s="44"/>
      <c r="H10" s="44">
        <f>B10+C10</f>
        <v>152070</v>
      </c>
      <c r="I10" s="67" t="s">
        <v>32</v>
      </c>
      <c r="J10" s="44">
        <v>1253</v>
      </c>
      <c r="K10" s="44">
        <f aca="true" t="shared" si="6" ref="K10:K30">SUM(L10,N10,O10)</f>
        <v>3806</v>
      </c>
      <c r="L10" s="44">
        <v>3806</v>
      </c>
      <c r="M10" s="44"/>
      <c r="N10" s="44"/>
      <c r="O10" s="44"/>
      <c r="P10" s="44">
        <f aca="true" t="shared" si="7" ref="P10:P30">J10+K10</f>
        <v>5059</v>
      </c>
    </row>
    <row r="11" spans="1:16" ht="19.5" customHeight="1">
      <c r="A11" s="38" t="s">
        <v>33</v>
      </c>
      <c r="B11" s="44">
        <v>2400</v>
      </c>
      <c r="C11" s="44">
        <f t="shared" si="5"/>
        <v>0</v>
      </c>
      <c r="D11" s="44">
        <v>0</v>
      </c>
      <c r="E11" s="44"/>
      <c r="F11" s="44"/>
      <c r="G11" s="44"/>
      <c r="H11" s="44">
        <f aca="true" t="shared" si="8" ref="H11:H30">B11+C11</f>
        <v>2400</v>
      </c>
      <c r="I11" s="67" t="s">
        <v>34</v>
      </c>
      <c r="J11" s="44">
        <v>24383</v>
      </c>
      <c r="K11" s="44">
        <f t="shared" si="6"/>
        <v>19617</v>
      </c>
      <c r="L11" s="44">
        <v>19238</v>
      </c>
      <c r="M11" s="44"/>
      <c r="N11" s="44"/>
      <c r="O11" s="44">
        <v>379</v>
      </c>
      <c r="P11" s="44">
        <f t="shared" si="7"/>
        <v>44000</v>
      </c>
    </row>
    <row r="12" spans="1:16" ht="19.5" customHeight="1">
      <c r="A12" s="38" t="s">
        <v>35</v>
      </c>
      <c r="B12" s="44">
        <v>65600</v>
      </c>
      <c r="C12" s="44">
        <f t="shared" si="5"/>
        <v>3400</v>
      </c>
      <c r="D12" s="44">
        <v>3400</v>
      </c>
      <c r="E12" s="44"/>
      <c r="F12" s="44"/>
      <c r="G12" s="44"/>
      <c r="H12" s="44">
        <f t="shared" si="8"/>
        <v>69000</v>
      </c>
      <c r="I12" s="67" t="s">
        <v>36</v>
      </c>
      <c r="J12" s="44">
        <v>181598</v>
      </c>
      <c r="K12" s="44">
        <f t="shared" si="6"/>
        <v>-10598</v>
      </c>
      <c r="L12" s="44">
        <v>-17240</v>
      </c>
      <c r="M12" s="44"/>
      <c r="N12" s="44">
        <v>4000</v>
      </c>
      <c r="O12" s="44">
        <v>2642</v>
      </c>
      <c r="P12" s="44">
        <f t="shared" si="7"/>
        <v>171000</v>
      </c>
    </row>
    <row r="13" spans="1:16" ht="19.5" customHeight="1">
      <c r="A13" s="38" t="s">
        <v>37</v>
      </c>
      <c r="B13" s="44">
        <v>22300</v>
      </c>
      <c r="C13" s="44">
        <f t="shared" si="5"/>
        <v>700</v>
      </c>
      <c r="D13" s="44">
        <v>700</v>
      </c>
      <c r="E13" s="44"/>
      <c r="F13" s="44"/>
      <c r="G13" s="44"/>
      <c r="H13" s="44">
        <f t="shared" si="8"/>
        <v>23000</v>
      </c>
      <c r="I13" s="67" t="s">
        <v>38</v>
      </c>
      <c r="J13" s="44">
        <v>20000</v>
      </c>
      <c r="K13" s="44">
        <f t="shared" si="6"/>
        <v>2000</v>
      </c>
      <c r="L13" s="44">
        <v>2000</v>
      </c>
      <c r="M13" s="44"/>
      <c r="N13" s="44"/>
      <c r="O13" s="44"/>
      <c r="P13" s="44">
        <f t="shared" si="7"/>
        <v>22000</v>
      </c>
    </row>
    <row r="14" spans="1:16" ht="19.5" customHeight="1">
      <c r="A14" s="38" t="s">
        <v>39</v>
      </c>
      <c r="B14" s="44">
        <v>7500</v>
      </c>
      <c r="C14" s="44">
        <f t="shared" si="5"/>
        <v>-2500</v>
      </c>
      <c r="D14" s="44">
        <v>-2500</v>
      </c>
      <c r="E14" s="44"/>
      <c r="F14" s="44"/>
      <c r="G14" s="44"/>
      <c r="H14" s="44">
        <f t="shared" si="8"/>
        <v>5000</v>
      </c>
      <c r="I14" s="67" t="s">
        <v>40</v>
      </c>
      <c r="J14" s="44">
        <v>8856</v>
      </c>
      <c r="K14" s="44">
        <f t="shared" si="6"/>
        <v>4344</v>
      </c>
      <c r="L14" s="44">
        <v>2601</v>
      </c>
      <c r="M14" s="44"/>
      <c r="N14" s="44">
        <v>1200</v>
      </c>
      <c r="O14" s="44">
        <v>543</v>
      </c>
      <c r="P14" s="44">
        <f t="shared" si="7"/>
        <v>13200</v>
      </c>
    </row>
    <row r="15" spans="1:16" ht="19.5" customHeight="1">
      <c r="A15" s="38" t="s">
        <v>41</v>
      </c>
      <c r="B15" s="44">
        <v>22500</v>
      </c>
      <c r="C15" s="44">
        <f t="shared" si="5"/>
        <v>-2500</v>
      </c>
      <c r="D15" s="44">
        <v>-2500</v>
      </c>
      <c r="E15" s="44"/>
      <c r="F15" s="44"/>
      <c r="G15" s="44"/>
      <c r="H15" s="44">
        <f t="shared" si="8"/>
        <v>20000</v>
      </c>
      <c r="I15" s="67" t="s">
        <v>42</v>
      </c>
      <c r="J15" s="44">
        <v>165199</v>
      </c>
      <c r="K15" s="44">
        <f t="shared" si="6"/>
        <v>-27199</v>
      </c>
      <c r="L15" s="44">
        <v>-29566</v>
      </c>
      <c r="M15" s="44"/>
      <c r="N15" s="44"/>
      <c r="O15" s="44">
        <v>2367</v>
      </c>
      <c r="P15" s="44">
        <f t="shared" si="7"/>
        <v>138000</v>
      </c>
    </row>
    <row r="16" spans="1:16" ht="19.5" customHeight="1">
      <c r="A16" s="38" t="s">
        <v>43</v>
      </c>
      <c r="B16" s="44">
        <v>28000</v>
      </c>
      <c r="C16" s="44">
        <f t="shared" si="5"/>
        <v>-13100</v>
      </c>
      <c r="D16" s="44">
        <v>-13100</v>
      </c>
      <c r="E16" s="44"/>
      <c r="F16" s="44"/>
      <c r="G16" s="44"/>
      <c r="H16" s="44">
        <f t="shared" si="8"/>
        <v>14900</v>
      </c>
      <c r="I16" s="67" t="s">
        <v>44</v>
      </c>
      <c r="J16" s="44">
        <v>100854</v>
      </c>
      <c r="K16" s="44">
        <f t="shared" si="6"/>
        <v>18146</v>
      </c>
      <c r="L16" s="44">
        <v>13744</v>
      </c>
      <c r="M16" s="44"/>
      <c r="N16" s="44"/>
      <c r="O16" s="44">
        <v>4402</v>
      </c>
      <c r="P16" s="44">
        <f t="shared" si="7"/>
        <v>119000</v>
      </c>
    </row>
    <row r="17" spans="1:16" ht="19.5" customHeight="1">
      <c r="A17" s="38" t="s">
        <v>45</v>
      </c>
      <c r="B17" s="44">
        <v>8000</v>
      </c>
      <c r="C17" s="44">
        <f t="shared" si="5"/>
        <v>-1000</v>
      </c>
      <c r="D17" s="44">
        <v>-1000</v>
      </c>
      <c r="E17" s="44"/>
      <c r="F17" s="44"/>
      <c r="G17" s="44"/>
      <c r="H17" s="44">
        <f t="shared" si="8"/>
        <v>7000</v>
      </c>
      <c r="I17" s="67" t="s">
        <v>46</v>
      </c>
      <c r="J17" s="44">
        <v>22268</v>
      </c>
      <c r="K17" s="44">
        <f t="shared" si="6"/>
        <v>8732</v>
      </c>
      <c r="L17" s="44">
        <v>881</v>
      </c>
      <c r="M17" s="44"/>
      <c r="N17" s="44">
        <v>2400</v>
      </c>
      <c r="O17" s="44">
        <v>5451</v>
      </c>
      <c r="P17" s="44">
        <f t="shared" si="7"/>
        <v>31000</v>
      </c>
    </row>
    <row r="18" spans="1:16" ht="19.5" customHeight="1">
      <c r="A18" s="38" t="s">
        <v>47</v>
      </c>
      <c r="B18" s="44">
        <v>66090</v>
      </c>
      <c r="C18" s="44">
        <f t="shared" si="5"/>
        <v>-38090</v>
      </c>
      <c r="D18" s="44">
        <v>-38090</v>
      </c>
      <c r="E18" s="44"/>
      <c r="F18" s="44"/>
      <c r="G18" s="44"/>
      <c r="H18" s="44">
        <f t="shared" si="8"/>
        <v>28000</v>
      </c>
      <c r="I18" s="67" t="s">
        <v>48</v>
      </c>
      <c r="J18" s="44">
        <v>152829</v>
      </c>
      <c r="K18" s="44">
        <f t="shared" si="6"/>
        <v>-22729</v>
      </c>
      <c r="L18" s="44">
        <f>-64676-3700-10000</f>
        <v>-78376</v>
      </c>
      <c r="M18" s="44">
        <v>-16917</v>
      </c>
      <c r="N18" s="44">
        <v>53900</v>
      </c>
      <c r="O18" s="44">
        <v>1747</v>
      </c>
      <c r="P18" s="44">
        <f t="shared" si="7"/>
        <v>130100</v>
      </c>
    </row>
    <row r="19" spans="1:16" ht="19.5" customHeight="1">
      <c r="A19" s="38" t="s">
        <v>49</v>
      </c>
      <c r="B19" s="44">
        <v>18000</v>
      </c>
      <c r="C19" s="44">
        <f t="shared" si="5"/>
        <v>-3000</v>
      </c>
      <c r="D19" s="44">
        <v>-3000</v>
      </c>
      <c r="E19" s="44"/>
      <c r="F19" s="44"/>
      <c r="G19" s="44"/>
      <c r="H19" s="44">
        <f t="shared" si="8"/>
        <v>15000</v>
      </c>
      <c r="I19" s="67" t="s">
        <v>50</v>
      </c>
      <c r="J19" s="44">
        <v>89010</v>
      </c>
      <c r="K19" s="44">
        <f t="shared" si="6"/>
        <v>23990</v>
      </c>
      <c r="L19" s="44">
        <v>9608</v>
      </c>
      <c r="M19" s="44"/>
      <c r="N19" s="44">
        <v>10500</v>
      </c>
      <c r="O19" s="44">
        <v>3882</v>
      </c>
      <c r="P19" s="44">
        <f t="shared" si="7"/>
        <v>113000</v>
      </c>
    </row>
    <row r="20" spans="1:16" ht="19.5" customHeight="1">
      <c r="A20" s="38" t="s">
        <v>51</v>
      </c>
      <c r="B20" s="44">
        <v>20966</v>
      </c>
      <c r="C20" s="44">
        <f t="shared" si="5"/>
        <v>-13966</v>
      </c>
      <c r="D20" s="44">
        <v>-13966</v>
      </c>
      <c r="E20" s="44"/>
      <c r="F20" s="44"/>
      <c r="G20" s="44"/>
      <c r="H20" s="44">
        <f t="shared" si="8"/>
        <v>7000</v>
      </c>
      <c r="I20" s="67" t="s">
        <v>52</v>
      </c>
      <c r="J20" s="44">
        <v>50515</v>
      </c>
      <c r="K20" s="44">
        <f t="shared" si="6"/>
        <v>1</v>
      </c>
      <c r="L20" s="44"/>
      <c r="M20" s="44"/>
      <c r="N20" s="44"/>
      <c r="O20" s="44">
        <v>1</v>
      </c>
      <c r="P20" s="44">
        <f t="shared" si="7"/>
        <v>50516</v>
      </c>
    </row>
    <row r="21" spans="1:16" ht="19.5" customHeight="1">
      <c r="A21" s="38" t="s">
        <v>53</v>
      </c>
      <c r="B21" s="44">
        <v>56700</v>
      </c>
      <c r="C21" s="44">
        <f t="shared" si="5"/>
        <v>-14700</v>
      </c>
      <c r="D21" s="44">
        <v>-14700</v>
      </c>
      <c r="E21" s="44"/>
      <c r="F21" s="44"/>
      <c r="G21" s="44"/>
      <c r="H21" s="44">
        <f t="shared" si="8"/>
        <v>42000</v>
      </c>
      <c r="I21" s="67" t="s">
        <v>54</v>
      </c>
      <c r="J21" s="44">
        <v>84121</v>
      </c>
      <c r="K21" s="44">
        <f t="shared" si="6"/>
        <v>-66937</v>
      </c>
      <c r="L21" s="44">
        <f>-43820-23816</f>
        <v>-67636</v>
      </c>
      <c r="M21" s="44"/>
      <c r="N21" s="44"/>
      <c r="O21" s="44">
        <v>699</v>
      </c>
      <c r="P21" s="44">
        <f t="shared" si="7"/>
        <v>17184</v>
      </c>
    </row>
    <row r="22" spans="1:16" ht="19.5" customHeight="1">
      <c r="A22" s="38" t="s">
        <v>55</v>
      </c>
      <c r="B22" s="44">
        <v>1000</v>
      </c>
      <c r="C22" s="44">
        <f t="shared" si="5"/>
        <v>-250</v>
      </c>
      <c r="D22" s="44">
        <v>-250</v>
      </c>
      <c r="E22" s="44"/>
      <c r="F22" s="44"/>
      <c r="G22" s="44"/>
      <c r="H22" s="44">
        <f t="shared" si="8"/>
        <v>750</v>
      </c>
      <c r="I22" s="67" t="s">
        <v>56</v>
      </c>
      <c r="J22" s="44">
        <v>5020</v>
      </c>
      <c r="K22" s="44">
        <f t="shared" si="6"/>
        <v>9380</v>
      </c>
      <c r="L22" s="44">
        <v>7128</v>
      </c>
      <c r="M22" s="44"/>
      <c r="N22" s="44"/>
      <c r="O22" s="44">
        <v>2252</v>
      </c>
      <c r="P22" s="44">
        <f t="shared" si="7"/>
        <v>14400</v>
      </c>
    </row>
    <row r="23" spans="1:16" ht="19.5" customHeight="1">
      <c r="A23" s="38" t="s">
        <v>57</v>
      </c>
      <c r="B23" s="44">
        <v>450</v>
      </c>
      <c r="C23" s="44">
        <f t="shared" si="5"/>
        <v>230</v>
      </c>
      <c r="D23" s="44">
        <v>230</v>
      </c>
      <c r="E23" s="44"/>
      <c r="F23" s="44"/>
      <c r="G23" s="44"/>
      <c r="H23" s="44">
        <f t="shared" si="8"/>
        <v>680</v>
      </c>
      <c r="I23" s="67" t="s">
        <v>58</v>
      </c>
      <c r="J23" s="44">
        <v>300</v>
      </c>
      <c r="K23" s="44">
        <f t="shared" si="6"/>
        <v>100</v>
      </c>
      <c r="L23" s="44">
        <v>100</v>
      </c>
      <c r="M23" s="44"/>
      <c r="N23" s="44"/>
      <c r="O23" s="44"/>
      <c r="P23" s="44">
        <f t="shared" si="7"/>
        <v>400</v>
      </c>
    </row>
    <row r="24" spans="1:16" ht="19.5" customHeight="1">
      <c r="A24" s="43" t="s">
        <v>59</v>
      </c>
      <c r="B24" s="44">
        <f aca="true" t="shared" si="9" ref="B24:H24">SUM(B25:B30)</f>
        <v>252971</v>
      </c>
      <c r="C24" s="44">
        <f t="shared" si="9"/>
        <v>-93500</v>
      </c>
      <c r="D24" s="44">
        <f t="shared" si="9"/>
        <v>-93500</v>
      </c>
      <c r="E24" s="44">
        <f t="shared" si="9"/>
        <v>-16917</v>
      </c>
      <c r="F24" s="44">
        <f t="shared" si="9"/>
        <v>0</v>
      </c>
      <c r="G24" s="44">
        <f t="shared" si="9"/>
        <v>0</v>
      </c>
      <c r="H24" s="44">
        <f t="shared" si="9"/>
        <v>159471</v>
      </c>
      <c r="I24" s="67" t="s">
        <v>60</v>
      </c>
      <c r="J24" s="44">
        <v>9260</v>
      </c>
      <c r="K24" s="44">
        <f t="shared" si="6"/>
        <v>1740</v>
      </c>
      <c r="L24" s="44">
        <f>-6065+3700</f>
        <v>-2365</v>
      </c>
      <c r="M24" s="44"/>
      <c r="N24" s="44"/>
      <c r="O24" s="44">
        <v>4105</v>
      </c>
      <c r="P24" s="44">
        <f t="shared" si="7"/>
        <v>11000</v>
      </c>
    </row>
    <row r="25" spans="1:16" ht="19.5" customHeight="1">
      <c r="A25" s="38" t="s">
        <v>61</v>
      </c>
      <c r="B25" s="44">
        <v>8610</v>
      </c>
      <c r="C25" s="44">
        <f t="shared" si="5"/>
        <v>10890</v>
      </c>
      <c r="D25" s="44">
        <v>10890</v>
      </c>
      <c r="E25" s="44"/>
      <c r="F25" s="44"/>
      <c r="G25" s="44"/>
      <c r="H25" s="44">
        <f t="shared" si="8"/>
        <v>19500</v>
      </c>
      <c r="I25" s="67" t="s">
        <v>62</v>
      </c>
      <c r="J25" s="44">
        <v>22874</v>
      </c>
      <c r="K25" s="44">
        <f t="shared" si="6"/>
        <v>9126</v>
      </c>
      <c r="L25" s="44">
        <v>8167</v>
      </c>
      <c r="M25" s="44"/>
      <c r="N25" s="44"/>
      <c r="O25" s="44">
        <v>959</v>
      </c>
      <c r="P25" s="44">
        <f t="shared" si="7"/>
        <v>32000</v>
      </c>
    </row>
    <row r="26" spans="1:16" ht="19.5" customHeight="1">
      <c r="A26" s="38" t="s">
        <v>63</v>
      </c>
      <c r="B26" s="44">
        <v>69135</v>
      </c>
      <c r="C26" s="44">
        <f t="shared" si="5"/>
        <v>-25655</v>
      </c>
      <c r="D26" s="44">
        <v>-25655</v>
      </c>
      <c r="E26" s="44">
        <v>-16917</v>
      </c>
      <c r="F26" s="44"/>
      <c r="G26" s="44"/>
      <c r="H26" s="44">
        <f t="shared" si="8"/>
        <v>43480</v>
      </c>
      <c r="I26" s="67" t="s">
        <v>64</v>
      </c>
      <c r="J26" s="44">
        <v>1400</v>
      </c>
      <c r="K26" s="44">
        <f t="shared" si="6"/>
        <v>700</v>
      </c>
      <c r="L26" s="44">
        <v>526</v>
      </c>
      <c r="M26" s="44"/>
      <c r="N26" s="44"/>
      <c r="O26" s="44">
        <v>174</v>
      </c>
      <c r="P26" s="44">
        <f t="shared" si="7"/>
        <v>2100</v>
      </c>
    </row>
    <row r="27" spans="1:16" ht="19.5" customHeight="1">
      <c r="A27" s="38" t="s">
        <v>65</v>
      </c>
      <c r="B27" s="44">
        <v>13417</v>
      </c>
      <c r="C27" s="44">
        <f t="shared" si="5"/>
        <v>3</v>
      </c>
      <c r="D27" s="44">
        <v>3</v>
      </c>
      <c r="E27" s="44"/>
      <c r="F27" s="44"/>
      <c r="G27" s="44"/>
      <c r="H27" s="44">
        <f t="shared" si="8"/>
        <v>13420</v>
      </c>
      <c r="I27" s="67" t="s">
        <v>66</v>
      </c>
      <c r="J27" s="44">
        <v>25000</v>
      </c>
      <c r="K27" s="44">
        <f t="shared" si="6"/>
        <v>0</v>
      </c>
      <c r="L27" s="44">
        <v>0</v>
      </c>
      <c r="M27" s="44"/>
      <c r="N27" s="44"/>
      <c r="O27" s="44"/>
      <c r="P27" s="44">
        <f t="shared" si="7"/>
        <v>25000</v>
      </c>
    </row>
    <row r="28" spans="1:16" ht="19.5" customHeight="1">
      <c r="A28" s="38" t="s">
        <v>67</v>
      </c>
      <c r="B28" s="44">
        <v>102071</v>
      </c>
      <c r="C28" s="44">
        <f t="shared" si="5"/>
        <v>-57000</v>
      </c>
      <c r="D28" s="44">
        <v>-57000</v>
      </c>
      <c r="E28" s="44"/>
      <c r="F28" s="44"/>
      <c r="G28" s="44"/>
      <c r="H28" s="44">
        <f t="shared" si="8"/>
        <v>45071</v>
      </c>
      <c r="I28" s="67" t="s">
        <v>68</v>
      </c>
      <c r="J28" s="44">
        <v>16936</v>
      </c>
      <c r="K28" s="44">
        <f t="shared" si="6"/>
        <v>14</v>
      </c>
      <c r="L28" s="44">
        <v>14</v>
      </c>
      <c r="M28" s="44"/>
      <c r="N28" s="44"/>
      <c r="O28" s="44"/>
      <c r="P28" s="44">
        <f t="shared" si="7"/>
        <v>16950</v>
      </c>
    </row>
    <row r="29" spans="1:16" ht="19.5" customHeight="1">
      <c r="A29" s="38" t="s">
        <v>69</v>
      </c>
      <c r="B29" s="44">
        <v>44998</v>
      </c>
      <c r="C29" s="44">
        <f t="shared" si="5"/>
        <v>-34998</v>
      </c>
      <c r="D29" s="44">
        <v>-34998</v>
      </c>
      <c r="E29" s="44"/>
      <c r="F29" s="44"/>
      <c r="G29" s="44"/>
      <c r="H29" s="44">
        <f t="shared" si="8"/>
        <v>10000</v>
      </c>
      <c r="I29" s="67" t="s">
        <v>70</v>
      </c>
      <c r="J29" s="44">
        <v>0</v>
      </c>
      <c r="K29" s="44">
        <f t="shared" si="6"/>
        <v>2</v>
      </c>
      <c r="L29" s="44">
        <v>2</v>
      </c>
      <c r="M29" s="44"/>
      <c r="N29" s="44"/>
      <c r="O29" s="44"/>
      <c r="P29" s="44">
        <f t="shared" si="7"/>
        <v>2</v>
      </c>
    </row>
    <row r="30" spans="1:16" ht="19.5" customHeight="1">
      <c r="A30" s="38" t="s">
        <v>71</v>
      </c>
      <c r="B30" s="44">
        <v>14740</v>
      </c>
      <c r="C30" s="44">
        <f t="shared" si="5"/>
        <v>13260</v>
      </c>
      <c r="D30" s="44">
        <v>13260</v>
      </c>
      <c r="E30" s="44"/>
      <c r="F30" s="44"/>
      <c r="G30" s="44"/>
      <c r="H30" s="44">
        <f t="shared" si="8"/>
        <v>28000</v>
      </c>
      <c r="I30" s="67" t="s">
        <v>72</v>
      </c>
      <c r="J30" s="44">
        <v>7279</v>
      </c>
      <c r="K30" s="44">
        <f t="shared" si="6"/>
        <v>-7264</v>
      </c>
      <c r="L30" s="44">
        <v>-7264</v>
      </c>
      <c r="M30" s="44"/>
      <c r="N30" s="44"/>
      <c r="O30" s="44"/>
      <c r="P30" s="44">
        <f t="shared" si="7"/>
        <v>15</v>
      </c>
    </row>
    <row r="31" spans="1:16" ht="19.5" customHeight="1">
      <c r="A31" s="38"/>
      <c r="B31" s="44"/>
      <c r="C31" s="44"/>
      <c r="D31" s="44"/>
      <c r="E31" s="44"/>
      <c r="F31" s="44"/>
      <c r="G31" s="44"/>
      <c r="H31" s="44"/>
      <c r="I31" s="67"/>
      <c r="J31" s="44"/>
      <c r="K31" s="44"/>
      <c r="L31" s="44"/>
      <c r="M31" s="44"/>
      <c r="N31" s="44"/>
      <c r="O31" s="44"/>
      <c r="P31" s="44"/>
    </row>
    <row r="32" spans="1:16" ht="19.5" customHeight="1">
      <c r="A32" s="38"/>
      <c r="B32" s="44"/>
      <c r="C32" s="44"/>
      <c r="D32" s="44"/>
      <c r="E32" s="44"/>
      <c r="F32" s="44"/>
      <c r="G32" s="44"/>
      <c r="H32" s="44"/>
      <c r="I32" s="67"/>
      <c r="J32" s="44"/>
      <c r="K32" s="44"/>
      <c r="L32" s="44"/>
      <c r="M32" s="44"/>
      <c r="N32" s="44"/>
      <c r="O32" s="44"/>
      <c r="P32" s="44"/>
    </row>
    <row r="33" spans="1:16" ht="19.5" customHeight="1">
      <c r="A33" s="38"/>
      <c r="B33" s="44"/>
      <c r="C33" s="44">
        <f t="shared" si="5"/>
        <v>0</v>
      </c>
      <c r="D33" s="44"/>
      <c r="E33" s="44"/>
      <c r="F33" s="44"/>
      <c r="G33" s="44"/>
      <c r="H33" s="44"/>
      <c r="I33" s="67"/>
      <c r="J33" s="44"/>
      <c r="K33" s="44"/>
      <c r="L33" s="44"/>
      <c r="M33" s="44"/>
      <c r="N33" s="44"/>
      <c r="O33" s="44"/>
      <c r="P33" s="44"/>
    </row>
    <row r="34" spans="1:16" ht="19.5" customHeight="1">
      <c r="A34" s="68" t="s">
        <v>73</v>
      </c>
      <c r="B34" s="44">
        <f aca="true" t="shared" si="10" ref="B34:H34">SUM(B35:B37)</f>
        <v>457269</v>
      </c>
      <c r="C34" s="44">
        <f t="shared" si="10"/>
        <v>101650</v>
      </c>
      <c r="D34" s="44">
        <f t="shared" si="10"/>
        <v>0</v>
      </c>
      <c r="E34" s="44">
        <f t="shared" si="10"/>
        <v>0</v>
      </c>
      <c r="F34" s="44">
        <f t="shared" si="10"/>
        <v>72000</v>
      </c>
      <c r="G34" s="44">
        <f t="shared" si="10"/>
        <v>29650</v>
      </c>
      <c r="H34" s="44">
        <f t="shared" si="10"/>
        <v>558919</v>
      </c>
      <c r="I34" s="66" t="s">
        <v>74</v>
      </c>
      <c r="J34" s="44">
        <f aca="true" t="shared" si="11" ref="J34:P34">SUM(J35)</f>
        <v>70264</v>
      </c>
      <c r="K34" s="44">
        <f t="shared" si="11"/>
        <v>0</v>
      </c>
      <c r="L34" s="44"/>
      <c r="M34" s="44">
        <f>SUM(M35)</f>
        <v>0</v>
      </c>
      <c r="N34" s="44">
        <f t="shared" si="11"/>
        <v>0</v>
      </c>
      <c r="O34" s="44">
        <f t="shared" si="11"/>
        <v>0</v>
      </c>
      <c r="P34" s="44">
        <f t="shared" si="11"/>
        <v>70264</v>
      </c>
    </row>
    <row r="35" spans="1:16" ht="19.5" customHeight="1">
      <c r="A35" s="77" t="s">
        <v>75</v>
      </c>
      <c r="B35" s="44">
        <v>457269</v>
      </c>
      <c r="C35" s="44">
        <f t="shared" si="5"/>
        <v>0</v>
      </c>
      <c r="D35" s="44"/>
      <c r="E35" s="44"/>
      <c r="F35" s="44"/>
      <c r="G35" s="44"/>
      <c r="H35" s="44">
        <f>B35+C35</f>
        <v>457269</v>
      </c>
      <c r="I35" s="78" t="s">
        <v>76</v>
      </c>
      <c r="J35" s="44">
        <v>70264</v>
      </c>
      <c r="K35" s="44"/>
      <c r="L35" s="44"/>
      <c r="M35" s="44"/>
      <c r="N35" s="44"/>
      <c r="O35" s="44"/>
      <c r="P35" s="44">
        <v>70264</v>
      </c>
    </row>
    <row r="36" spans="1:16" ht="19.5" customHeight="1">
      <c r="A36" s="77" t="s">
        <v>77</v>
      </c>
      <c r="B36" s="44"/>
      <c r="C36" s="44">
        <f t="shared" si="5"/>
        <v>72000</v>
      </c>
      <c r="D36" s="44"/>
      <c r="E36" s="44"/>
      <c r="F36" s="44">
        <v>72000</v>
      </c>
      <c r="G36" s="44"/>
      <c r="H36" s="44">
        <f>B36+C36</f>
        <v>72000</v>
      </c>
      <c r="I36" s="79"/>
      <c r="J36" s="79"/>
      <c r="K36" s="79"/>
      <c r="L36" s="79"/>
      <c r="M36" s="79"/>
      <c r="N36" s="79"/>
      <c r="O36" s="79"/>
      <c r="P36" s="79"/>
    </row>
    <row r="37" spans="1:16" ht="19.5" customHeight="1">
      <c r="A37" s="77" t="s">
        <v>78</v>
      </c>
      <c r="B37" s="44"/>
      <c r="C37" s="44">
        <f t="shared" si="5"/>
        <v>29650</v>
      </c>
      <c r="D37" s="44"/>
      <c r="E37" s="44"/>
      <c r="F37" s="44"/>
      <c r="G37" s="44">
        <v>29650</v>
      </c>
      <c r="H37" s="44">
        <f>B37+C37</f>
        <v>29650</v>
      </c>
      <c r="I37" s="79"/>
      <c r="J37" s="79"/>
      <c r="K37" s="79"/>
      <c r="L37" s="79"/>
      <c r="M37" s="79"/>
      <c r="N37" s="79"/>
      <c r="O37" s="79"/>
      <c r="P37" s="79"/>
    </row>
    <row r="38" spans="1:16" ht="19.5" customHeight="1">
      <c r="A38" s="69" t="s">
        <v>79</v>
      </c>
      <c r="B38" s="70"/>
      <c r="C38" s="70"/>
      <c r="D38" s="70"/>
      <c r="E38" s="70"/>
      <c r="F38" s="70"/>
      <c r="G38" s="70"/>
      <c r="H38" s="70"/>
      <c r="I38" s="72"/>
      <c r="J38" s="72"/>
      <c r="K38" s="72"/>
      <c r="L38" s="72"/>
      <c r="M38" s="72"/>
      <c r="N38" s="72"/>
      <c r="O38" s="72"/>
      <c r="P38" s="72"/>
    </row>
    <row r="39" spans="1:16" ht="19.5" customHeight="1">
      <c r="A39" s="69" t="s">
        <v>80</v>
      </c>
      <c r="B39" s="70"/>
      <c r="C39" s="70"/>
      <c r="D39" s="70"/>
      <c r="E39" s="70"/>
      <c r="F39" s="70"/>
      <c r="G39" s="70"/>
      <c r="H39" s="70"/>
      <c r="I39" s="71"/>
      <c r="J39" s="70"/>
      <c r="K39" s="70"/>
      <c r="L39" s="70"/>
      <c r="M39" s="70"/>
      <c r="N39" s="70"/>
      <c r="O39" s="70"/>
      <c r="P39" s="70"/>
    </row>
    <row r="40" spans="1:16" ht="19.5" customHeight="1">
      <c r="A40" s="69" t="s">
        <v>81</v>
      </c>
      <c r="B40" s="70"/>
      <c r="C40" s="70"/>
      <c r="D40" s="70"/>
      <c r="E40" s="70"/>
      <c r="F40" s="70"/>
      <c r="G40" s="70"/>
      <c r="H40" s="70"/>
      <c r="I40" s="71"/>
      <c r="J40" s="70"/>
      <c r="K40" s="70"/>
      <c r="L40" s="70"/>
      <c r="M40" s="70"/>
      <c r="N40" s="70"/>
      <c r="O40" s="70"/>
      <c r="P40" s="70"/>
    </row>
    <row r="41" spans="9:16" ht="19.5" customHeight="1">
      <c r="I41" s="71"/>
      <c r="J41" s="70"/>
      <c r="K41" s="70"/>
      <c r="L41" s="70"/>
      <c r="M41" s="70"/>
      <c r="N41" s="70"/>
      <c r="O41" s="70"/>
      <c r="P41" s="70"/>
    </row>
    <row r="42" spans="17:255" ht="21.75" customHeight="1"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  <c r="IS42" s="69"/>
      <c r="IT42" s="69"/>
      <c r="IU42" s="69"/>
    </row>
    <row r="43" spans="17:255" ht="21.75" customHeight="1"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  <c r="IU43" s="69"/>
    </row>
    <row r="44" spans="17:255" ht="21.75" customHeight="1"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  <c r="IS44" s="69"/>
      <c r="IT44" s="69"/>
      <c r="IU44" s="69"/>
    </row>
  </sheetData>
  <sheetProtection/>
  <mergeCells count="18">
    <mergeCell ref="A2:P2"/>
    <mergeCell ref="O3:P3"/>
    <mergeCell ref="C4:G4"/>
    <mergeCell ref="K4:O4"/>
    <mergeCell ref="D5:E5"/>
    <mergeCell ref="L5:M5"/>
    <mergeCell ref="A4:A6"/>
    <mergeCell ref="B4:B6"/>
    <mergeCell ref="C5:C6"/>
    <mergeCell ref="F5:F6"/>
    <mergeCell ref="O5:O6"/>
    <mergeCell ref="P4:P6"/>
    <mergeCell ref="G5:G6"/>
    <mergeCell ref="H4:H6"/>
    <mergeCell ref="I4:I6"/>
    <mergeCell ref="J4:J6"/>
    <mergeCell ref="K5:K6"/>
    <mergeCell ref="N5:N6"/>
  </mergeCells>
  <printOptions horizontalCentered="1"/>
  <pageMargins left="0.15694444444444444" right="0.15694444444444444" top="0.19652777777777777" bottom="0.3145833333333333" header="0.5111111111111111" footer="0.15694444444444444"/>
  <pageSetup horizontalDpi="600" verticalDpi="600" orientation="landscape" paperSize="8" scale="9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25"/>
  <sheetViews>
    <sheetView showZeros="0" zoomScalePageLayoutView="0" workbookViewId="0" topLeftCell="A1">
      <selection activeCell="O14" sqref="O14"/>
    </sheetView>
  </sheetViews>
  <sheetFormatPr defaultColWidth="9.00390625" defaultRowHeight="14.25"/>
  <cols>
    <col min="1" max="1" width="27.625" style="80" bestFit="1" customWidth="1"/>
    <col min="2" max="2" width="9.50390625" style="76" bestFit="1" customWidth="1"/>
    <col min="3" max="6" width="9.50390625" style="80" bestFit="1" customWidth="1"/>
    <col min="7" max="7" width="11.625" style="76" bestFit="1" customWidth="1"/>
    <col min="8" max="8" width="23.50390625" style="80" bestFit="1" customWidth="1"/>
    <col min="9" max="10" width="9.50390625" style="76" bestFit="1" customWidth="1"/>
    <col min="11" max="11" width="9.625" style="76" bestFit="1" customWidth="1"/>
    <col min="12" max="14" width="9.50390625" style="76" bestFit="1" customWidth="1"/>
    <col min="15" max="16384" width="9.00390625" style="80" customWidth="1"/>
  </cols>
  <sheetData>
    <row r="1" spans="1:254" s="83" customFormat="1" ht="19.5" customHeight="1">
      <c r="A1" s="25" t="s">
        <v>82</v>
      </c>
      <c r="B1" s="26"/>
      <c r="C1" s="25"/>
      <c r="D1" s="25"/>
      <c r="E1" s="25"/>
      <c r="F1" s="25"/>
      <c r="G1" s="26"/>
      <c r="H1" s="27"/>
      <c r="I1" s="26"/>
      <c r="J1" s="26"/>
      <c r="K1" s="26"/>
      <c r="L1" s="26"/>
      <c r="M1" s="26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</row>
    <row r="2" spans="1:254" ht="29.25" customHeight="1">
      <c r="A2" s="115" t="s">
        <v>83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84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</row>
    <row r="3" spans="1:254" ht="19.5" customHeight="1">
      <c r="A3" s="116" t="s">
        <v>84</v>
      </c>
      <c r="B3" s="116"/>
      <c r="C3" s="116"/>
      <c r="D3" s="116"/>
      <c r="E3" s="116"/>
      <c r="F3" s="116"/>
      <c r="G3" s="116"/>
      <c r="H3" s="116"/>
      <c r="I3" s="117" t="s">
        <v>14</v>
      </c>
      <c r="J3" s="117"/>
      <c r="K3" s="117"/>
      <c r="L3" s="117"/>
      <c r="M3" s="117"/>
      <c r="N3" s="117"/>
      <c r="O3" s="28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</row>
    <row r="4" spans="1:254" ht="19.5" customHeight="1">
      <c r="A4" s="118" t="s">
        <v>85</v>
      </c>
      <c r="B4" s="105" t="s">
        <v>16</v>
      </c>
      <c r="C4" s="105" t="s">
        <v>17</v>
      </c>
      <c r="D4" s="105"/>
      <c r="E4" s="105"/>
      <c r="F4" s="105"/>
      <c r="G4" s="105" t="s">
        <v>18</v>
      </c>
      <c r="H4" s="114" t="s">
        <v>86</v>
      </c>
      <c r="I4" s="105" t="s">
        <v>16</v>
      </c>
      <c r="J4" s="105" t="s">
        <v>17</v>
      </c>
      <c r="K4" s="105"/>
      <c r="L4" s="105"/>
      <c r="M4" s="105"/>
      <c r="N4" s="112" t="s">
        <v>18</v>
      </c>
      <c r="O4" s="28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</row>
    <row r="5" spans="1:254" ht="19.5" customHeight="1">
      <c r="A5" s="118"/>
      <c r="B5" s="105"/>
      <c r="C5" s="112" t="s">
        <v>20</v>
      </c>
      <c r="D5" s="112" t="s">
        <v>87</v>
      </c>
      <c r="E5" s="112" t="s">
        <v>22</v>
      </c>
      <c r="F5" s="112" t="s">
        <v>23</v>
      </c>
      <c r="G5" s="105"/>
      <c r="H5" s="114"/>
      <c r="I5" s="105"/>
      <c r="J5" s="112" t="s">
        <v>20</v>
      </c>
      <c r="K5" s="112" t="s">
        <v>87</v>
      </c>
      <c r="L5" s="112" t="s">
        <v>22</v>
      </c>
      <c r="M5" s="112" t="s">
        <v>23</v>
      </c>
      <c r="N5" s="113"/>
      <c r="O5" s="28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</row>
    <row r="6" spans="1:15" s="24" customFormat="1" ht="28.5" customHeight="1">
      <c r="A6" s="118"/>
      <c r="B6" s="105"/>
      <c r="C6" s="104"/>
      <c r="D6" s="104"/>
      <c r="E6" s="104"/>
      <c r="F6" s="104"/>
      <c r="G6" s="105"/>
      <c r="H6" s="114"/>
      <c r="I6" s="105"/>
      <c r="J6" s="104"/>
      <c r="K6" s="104"/>
      <c r="L6" s="104"/>
      <c r="M6" s="104"/>
      <c r="N6" s="104"/>
      <c r="O6" s="36"/>
    </row>
    <row r="7" spans="1:14" ht="22.5" customHeight="1">
      <c r="A7" s="81" t="s">
        <v>26</v>
      </c>
      <c r="B7" s="44">
        <f aca="true" t="shared" si="0" ref="B7:G7">SUM(B8,B18)</f>
        <v>247931</v>
      </c>
      <c r="C7" s="44">
        <f t="shared" si="0"/>
        <v>519432</v>
      </c>
      <c r="D7" s="44">
        <f t="shared" si="0"/>
        <v>163188</v>
      </c>
      <c r="E7" s="44">
        <f t="shared" si="0"/>
        <v>100000</v>
      </c>
      <c r="F7" s="44">
        <f t="shared" si="0"/>
        <v>256244</v>
      </c>
      <c r="G7" s="44">
        <f t="shared" si="0"/>
        <v>767363</v>
      </c>
      <c r="H7" s="64" t="s">
        <v>26</v>
      </c>
      <c r="I7" s="37">
        <f aca="true" t="shared" si="1" ref="I7:N7">SUM(I8,I18)</f>
        <v>247931</v>
      </c>
      <c r="J7" s="37">
        <f t="shared" si="1"/>
        <v>519432</v>
      </c>
      <c r="K7" s="37">
        <f t="shared" si="1"/>
        <v>163188</v>
      </c>
      <c r="L7" s="37">
        <f t="shared" si="1"/>
        <v>100000</v>
      </c>
      <c r="M7" s="37">
        <f t="shared" si="1"/>
        <v>256244</v>
      </c>
      <c r="N7" s="37">
        <f t="shared" si="1"/>
        <v>767363</v>
      </c>
    </row>
    <row r="8" spans="1:14" ht="22.5" customHeight="1">
      <c r="A8" s="82" t="s">
        <v>27</v>
      </c>
      <c r="B8" s="44">
        <f aca="true" t="shared" si="2" ref="B8:G8">SUM(B9:B13)</f>
        <v>188866</v>
      </c>
      <c r="C8" s="44">
        <f t="shared" si="2"/>
        <v>163188</v>
      </c>
      <c r="D8" s="44">
        <f t="shared" si="2"/>
        <v>163188</v>
      </c>
      <c r="E8" s="44">
        <f t="shared" si="2"/>
        <v>0</v>
      </c>
      <c r="F8" s="44">
        <f t="shared" si="2"/>
        <v>0</v>
      </c>
      <c r="G8" s="44">
        <f t="shared" si="2"/>
        <v>352054</v>
      </c>
      <c r="H8" s="66" t="s">
        <v>28</v>
      </c>
      <c r="I8" s="37">
        <f aca="true" t="shared" si="3" ref="I8:N8">SUM(I9:I16)</f>
        <v>241931</v>
      </c>
      <c r="J8" s="37">
        <f t="shared" si="3"/>
        <v>519432</v>
      </c>
      <c r="K8" s="37">
        <f t="shared" si="3"/>
        <v>163188</v>
      </c>
      <c r="L8" s="37">
        <f t="shared" si="3"/>
        <v>100000</v>
      </c>
      <c r="M8" s="37">
        <f t="shared" si="3"/>
        <v>256244</v>
      </c>
      <c r="N8" s="37">
        <f t="shared" si="3"/>
        <v>761363</v>
      </c>
    </row>
    <row r="9" spans="1:14" ht="22.5" customHeight="1">
      <c r="A9" s="30" t="s">
        <v>88</v>
      </c>
      <c r="B9" s="44">
        <v>3354</v>
      </c>
      <c r="C9" s="44">
        <f>SUM(D9:F9)</f>
        <v>2880</v>
      </c>
      <c r="D9" s="44">
        <v>2880</v>
      </c>
      <c r="E9" s="44"/>
      <c r="F9" s="44"/>
      <c r="G9" s="44">
        <f>B9+C9</f>
        <v>6234</v>
      </c>
      <c r="H9" s="30" t="s">
        <v>89</v>
      </c>
      <c r="I9" s="37">
        <v>2854</v>
      </c>
      <c r="J9" s="37">
        <f>SUM(K9:M9)</f>
        <v>10066</v>
      </c>
      <c r="K9" s="37"/>
      <c r="L9" s="37"/>
      <c r="M9" s="37">
        <v>10066</v>
      </c>
      <c r="N9" s="37">
        <f>I9+J9</f>
        <v>12920</v>
      </c>
    </row>
    <row r="10" spans="1:14" ht="22.5" customHeight="1">
      <c r="A10" s="30" t="s">
        <v>90</v>
      </c>
      <c r="B10" s="44">
        <v>824</v>
      </c>
      <c r="C10" s="44">
        <f>SUM(D10:F10)</f>
        <v>279</v>
      </c>
      <c r="D10" s="44">
        <v>279</v>
      </c>
      <c r="E10" s="44"/>
      <c r="F10" s="44"/>
      <c r="G10" s="44">
        <f>B10+C10</f>
        <v>1103</v>
      </c>
      <c r="H10" s="30" t="s">
        <v>91</v>
      </c>
      <c r="I10" s="37"/>
      <c r="J10" s="37">
        <f aca="true" t="shared" si="4" ref="J10:J16">SUM(K10:M10)</f>
        <v>0</v>
      </c>
      <c r="K10" s="37"/>
      <c r="L10" s="37"/>
      <c r="M10" s="37"/>
      <c r="N10" s="37">
        <f aca="true" t="shared" si="5" ref="N10:N16">I10+J10</f>
        <v>0</v>
      </c>
    </row>
    <row r="11" spans="1:14" ht="22.5" customHeight="1">
      <c r="A11" s="30" t="s">
        <v>92</v>
      </c>
      <c r="B11" s="44">
        <v>183988</v>
      </c>
      <c r="C11" s="44">
        <f>SUM(D11:F11)</f>
        <v>137895</v>
      </c>
      <c r="D11" s="44">
        <v>137895</v>
      </c>
      <c r="E11" s="44"/>
      <c r="F11" s="44"/>
      <c r="G11" s="44">
        <f>B11+C11</f>
        <v>321883</v>
      </c>
      <c r="H11" s="30" t="s">
        <v>93</v>
      </c>
      <c r="I11" s="37">
        <v>163257</v>
      </c>
      <c r="J11" s="37">
        <f t="shared" si="4"/>
        <v>312777</v>
      </c>
      <c r="K11" s="37">
        <v>163542</v>
      </c>
      <c r="L11" s="37">
        <v>100000</v>
      </c>
      <c r="M11" s="37">
        <v>49235</v>
      </c>
      <c r="N11" s="37">
        <f t="shared" si="5"/>
        <v>476034</v>
      </c>
    </row>
    <row r="12" spans="1:14" ht="22.5" customHeight="1">
      <c r="A12" s="30" t="s">
        <v>94</v>
      </c>
      <c r="B12" s="44">
        <v>700</v>
      </c>
      <c r="C12" s="44">
        <f>SUM(D12:F12)</f>
        <v>0</v>
      </c>
      <c r="D12" s="44">
        <v>0</v>
      </c>
      <c r="E12" s="44"/>
      <c r="F12" s="44"/>
      <c r="G12" s="44">
        <f>B12+C12</f>
        <v>700</v>
      </c>
      <c r="H12" s="30" t="s">
        <v>95</v>
      </c>
      <c r="I12" s="37">
        <v>54774</v>
      </c>
      <c r="J12" s="37">
        <f t="shared" si="4"/>
        <v>190274</v>
      </c>
      <c r="K12" s="37"/>
      <c r="L12" s="37"/>
      <c r="M12" s="37">
        <v>190274</v>
      </c>
      <c r="N12" s="37">
        <f t="shared" si="5"/>
        <v>245048</v>
      </c>
    </row>
    <row r="13" spans="1:14" ht="22.5" customHeight="1">
      <c r="A13" s="30" t="s">
        <v>96</v>
      </c>
      <c r="B13" s="44"/>
      <c r="C13" s="44">
        <f>SUM(D13:F13)</f>
        <v>22134</v>
      </c>
      <c r="D13" s="44">
        <v>22134</v>
      </c>
      <c r="E13" s="44"/>
      <c r="F13" s="44"/>
      <c r="G13" s="44">
        <f>B13+C13</f>
        <v>22134</v>
      </c>
      <c r="H13" s="30" t="s">
        <v>97</v>
      </c>
      <c r="I13" s="37"/>
      <c r="J13" s="37">
        <f t="shared" si="4"/>
        <v>2340</v>
      </c>
      <c r="K13" s="37"/>
      <c r="L13" s="37"/>
      <c r="M13" s="37">
        <v>2340</v>
      </c>
      <c r="N13" s="37">
        <f t="shared" si="5"/>
        <v>2340</v>
      </c>
    </row>
    <row r="14" spans="1:14" ht="22.5" customHeight="1">
      <c r="A14" s="85"/>
      <c r="B14" s="44"/>
      <c r="C14" s="44"/>
      <c r="D14" s="85"/>
      <c r="E14" s="44"/>
      <c r="F14" s="44"/>
      <c r="G14" s="44"/>
      <c r="H14" s="30" t="s">
        <v>98</v>
      </c>
      <c r="I14" s="37"/>
      <c r="J14" s="37">
        <f t="shared" si="4"/>
        <v>28</v>
      </c>
      <c r="K14" s="37"/>
      <c r="L14" s="37"/>
      <c r="M14" s="37">
        <v>28</v>
      </c>
      <c r="N14" s="37">
        <f t="shared" si="5"/>
        <v>28</v>
      </c>
    </row>
    <row r="15" spans="1:14" ht="22.5" customHeight="1">
      <c r="A15" s="85"/>
      <c r="B15" s="44"/>
      <c r="C15" s="85"/>
      <c r="D15" s="85"/>
      <c r="E15" s="85"/>
      <c r="F15" s="85"/>
      <c r="G15" s="86"/>
      <c r="H15" s="30" t="s">
        <v>99</v>
      </c>
      <c r="I15" s="37">
        <v>692</v>
      </c>
      <c r="J15" s="37">
        <f t="shared" si="4"/>
        <v>4301</v>
      </c>
      <c r="K15" s="37"/>
      <c r="L15" s="37"/>
      <c r="M15" s="37">
        <v>4301</v>
      </c>
      <c r="N15" s="37">
        <f t="shared" si="5"/>
        <v>4993</v>
      </c>
    </row>
    <row r="16" spans="1:14" ht="22.5" customHeight="1">
      <c r="A16" s="85"/>
      <c r="B16" s="44"/>
      <c r="C16" s="85"/>
      <c r="D16" s="85"/>
      <c r="E16" s="85"/>
      <c r="F16" s="85"/>
      <c r="G16" s="86"/>
      <c r="H16" s="30" t="s">
        <v>100</v>
      </c>
      <c r="I16" s="37">
        <v>20354</v>
      </c>
      <c r="J16" s="37">
        <f t="shared" si="4"/>
        <v>-354</v>
      </c>
      <c r="K16" s="37">
        <v>-354</v>
      </c>
      <c r="L16" s="37"/>
      <c r="M16" s="37"/>
      <c r="N16" s="37">
        <f t="shared" si="5"/>
        <v>20000</v>
      </c>
    </row>
    <row r="17" spans="1:14" ht="22.5" customHeight="1">
      <c r="A17" s="85"/>
      <c r="B17" s="44"/>
      <c r="C17" s="85"/>
      <c r="D17" s="85"/>
      <c r="E17" s="85"/>
      <c r="F17" s="85"/>
      <c r="G17" s="86"/>
      <c r="H17" s="85"/>
      <c r="I17" s="37"/>
      <c r="J17" s="37"/>
      <c r="K17" s="37"/>
      <c r="L17" s="37"/>
      <c r="M17" s="37"/>
      <c r="N17" s="37"/>
    </row>
    <row r="18" spans="1:14" ht="24.75" customHeight="1">
      <c r="A18" s="66" t="s">
        <v>73</v>
      </c>
      <c r="B18" s="44">
        <f aca="true" t="shared" si="6" ref="B18:G18">SUM(B19:B21)</f>
        <v>59065</v>
      </c>
      <c r="C18" s="44">
        <f t="shared" si="6"/>
        <v>356244</v>
      </c>
      <c r="D18" s="44">
        <f t="shared" si="6"/>
        <v>0</v>
      </c>
      <c r="E18" s="44">
        <f t="shared" si="6"/>
        <v>100000</v>
      </c>
      <c r="F18" s="44">
        <f t="shared" si="6"/>
        <v>256244</v>
      </c>
      <c r="G18" s="44">
        <f t="shared" si="6"/>
        <v>415309</v>
      </c>
      <c r="H18" s="66" t="s">
        <v>74</v>
      </c>
      <c r="I18" s="37">
        <f>SUM(I19)</f>
        <v>6000</v>
      </c>
      <c r="J18" s="37">
        <f>SUM(J19)</f>
        <v>0</v>
      </c>
      <c r="K18" s="37">
        <f>SUM(K19)</f>
        <v>0</v>
      </c>
      <c r="L18" s="37"/>
      <c r="M18" s="37">
        <f>SUM(M19)</f>
        <v>0</v>
      </c>
      <c r="N18" s="37">
        <f>SUM(N19)</f>
        <v>6000</v>
      </c>
    </row>
    <row r="19" spans="1:14" ht="24.75" customHeight="1">
      <c r="A19" s="34" t="s">
        <v>75</v>
      </c>
      <c r="B19" s="44">
        <v>59065</v>
      </c>
      <c r="C19" s="44"/>
      <c r="D19" s="85"/>
      <c r="E19" s="85"/>
      <c r="F19" s="85"/>
      <c r="G19" s="44">
        <f>B19+C19</f>
        <v>59065</v>
      </c>
      <c r="H19" s="34" t="s">
        <v>101</v>
      </c>
      <c r="I19" s="37">
        <v>6000</v>
      </c>
      <c r="J19" s="37"/>
      <c r="K19" s="37"/>
      <c r="L19" s="37"/>
      <c r="M19" s="37"/>
      <c r="N19" s="37">
        <v>6000</v>
      </c>
    </row>
    <row r="20" spans="1:14" s="25" customFormat="1" ht="24.75" customHeight="1">
      <c r="A20" s="78" t="s">
        <v>102</v>
      </c>
      <c r="B20" s="86"/>
      <c r="C20" s="44">
        <v>100000</v>
      </c>
      <c r="D20" s="85"/>
      <c r="E20" s="44">
        <v>100000</v>
      </c>
      <c r="F20" s="85"/>
      <c r="G20" s="44">
        <f>B20+C20</f>
        <v>100000</v>
      </c>
      <c r="H20" s="85"/>
      <c r="I20" s="37"/>
      <c r="J20" s="37"/>
      <c r="K20" s="37"/>
      <c r="L20" s="37"/>
      <c r="M20" s="37"/>
      <c r="N20" s="37"/>
    </row>
    <row r="21" spans="1:14" s="25" customFormat="1" ht="25.5" customHeight="1">
      <c r="A21" s="34" t="s">
        <v>78</v>
      </c>
      <c r="B21" s="86"/>
      <c r="C21" s="44">
        <v>256244</v>
      </c>
      <c r="D21" s="42"/>
      <c r="E21" s="85"/>
      <c r="F21" s="44">
        <v>256244</v>
      </c>
      <c r="G21" s="44">
        <f>B21+C21</f>
        <v>256244</v>
      </c>
      <c r="H21" s="85"/>
      <c r="I21" s="37"/>
      <c r="J21" s="37"/>
      <c r="K21" s="37"/>
      <c r="L21" s="37"/>
      <c r="M21" s="37"/>
      <c r="N21" s="37"/>
    </row>
    <row r="22" spans="1:14" s="25" customFormat="1" ht="19.5" customHeight="1">
      <c r="A22" s="80"/>
      <c r="B22" s="76"/>
      <c r="C22" s="80"/>
      <c r="D22" s="80"/>
      <c r="E22" s="80"/>
      <c r="F22" s="80"/>
      <c r="G22" s="76"/>
      <c r="H22" s="80"/>
      <c r="I22" s="76"/>
      <c r="J22" s="76"/>
      <c r="K22" s="76"/>
      <c r="L22" s="76"/>
      <c r="M22" s="76"/>
      <c r="N22" s="76"/>
    </row>
    <row r="23" spans="1:14" ht="14.25">
      <c r="A23" s="71" t="s">
        <v>79</v>
      </c>
      <c r="B23" s="25"/>
      <c r="C23" s="25"/>
      <c r="D23" s="25"/>
      <c r="E23" s="25"/>
      <c r="F23" s="25"/>
      <c r="G23" s="26"/>
      <c r="H23" s="27"/>
      <c r="I23" s="26"/>
      <c r="J23" s="26"/>
      <c r="K23" s="26"/>
      <c r="L23" s="26"/>
      <c r="M23" s="26"/>
      <c r="N23" s="26"/>
    </row>
    <row r="24" spans="1:14" ht="14.25">
      <c r="A24" s="71" t="s">
        <v>80</v>
      </c>
      <c r="B24" s="25"/>
      <c r="C24" s="25"/>
      <c r="D24" s="25"/>
      <c r="E24" s="25"/>
      <c r="F24" s="25"/>
      <c r="G24" s="26"/>
      <c r="H24" s="27"/>
      <c r="I24" s="26"/>
      <c r="J24" s="26"/>
      <c r="K24" s="26"/>
      <c r="L24" s="26"/>
      <c r="M24" s="26"/>
      <c r="N24" s="26"/>
    </row>
    <row r="25" spans="1:14" ht="14.25">
      <c r="A25" s="71" t="s">
        <v>81</v>
      </c>
      <c r="B25" s="25"/>
      <c r="C25" s="25"/>
      <c r="D25" s="25"/>
      <c r="E25" s="25"/>
      <c r="F25" s="25"/>
      <c r="G25" s="26"/>
      <c r="H25" s="27"/>
      <c r="I25" s="26"/>
      <c r="J25" s="26"/>
      <c r="K25" s="26"/>
      <c r="L25" s="26"/>
      <c r="M25" s="26"/>
      <c r="N25" s="26"/>
    </row>
  </sheetData>
  <sheetProtection/>
  <mergeCells count="19">
    <mergeCell ref="A2:N2"/>
    <mergeCell ref="A3:H3"/>
    <mergeCell ref="I3:N3"/>
    <mergeCell ref="C4:F4"/>
    <mergeCell ref="J4:M4"/>
    <mergeCell ref="A4:A6"/>
    <mergeCell ref="B4:B6"/>
    <mergeCell ref="C5:C6"/>
    <mergeCell ref="D5:D6"/>
    <mergeCell ref="E5:E6"/>
    <mergeCell ref="L5:L6"/>
    <mergeCell ref="M5:M6"/>
    <mergeCell ref="N4:N6"/>
    <mergeCell ref="F5:F6"/>
    <mergeCell ref="G4:G6"/>
    <mergeCell ref="H4:H6"/>
    <mergeCell ref="I4:I6"/>
    <mergeCell ref="J5:J6"/>
    <mergeCell ref="K5:K6"/>
  </mergeCells>
  <printOptions horizontalCentered="1"/>
  <pageMargins left="0.3541666666666667" right="0.3541666666666667" top="0.39305555555555555" bottom="0.5902777777777778" header="0.5111111111111111" footer="0.5111111111111111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0"/>
  <sheetViews>
    <sheetView showZeros="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6" sqref="F16"/>
    </sheetView>
  </sheetViews>
  <sheetFormatPr defaultColWidth="9.00390625" defaultRowHeight="14.25"/>
  <cols>
    <col min="1" max="1" width="31.875" style="72" customWidth="1"/>
    <col min="2" max="7" width="9.00390625" style="96" customWidth="1"/>
    <col min="8" max="8" width="9.00390625" style="97" customWidth="1"/>
    <col min="9" max="9" width="10.875" style="97" customWidth="1"/>
    <col min="10" max="10" width="46.00390625" style="97" bestFit="1" customWidth="1"/>
    <col min="11" max="11" width="9.00390625" style="96" customWidth="1"/>
    <col min="12" max="17" width="9.00390625" style="97" customWidth="1"/>
    <col min="18" max="18" width="11.625" style="97" customWidth="1"/>
    <col min="19" max="19" width="9.00390625" style="72" customWidth="1"/>
    <col min="20" max="20" width="9.50390625" style="72" bestFit="1" customWidth="1"/>
    <col min="21" max="16384" width="9.00390625" style="72" customWidth="1"/>
  </cols>
  <sheetData>
    <row r="1" spans="1:256" ht="18.75" customHeight="1">
      <c r="A1" s="69" t="s">
        <v>103</v>
      </c>
      <c r="B1" s="89"/>
      <c r="C1" s="89"/>
      <c r="D1" s="89"/>
      <c r="E1" s="89"/>
      <c r="F1" s="89"/>
      <c r="G1" s="89"/>
      <c r="H1" s="90"/>
      <c r="I1" s="90"/>
      <c r="J1" s="90"/>
      <c r="K1" s="89"/>
      <c r="L1" s="90"/>
      <c r="M1" s="90"/>
      <c r="N1" s="90"/>
      <c r="O1" s="90"/>
      <c r="P1" s="90"/>
      <c r="Q1" s="90"/>
      <c r="R1" s="90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</row>
    <row r="2" spans="1:256" ht="21.75" customHeight="1">
      <c r="A2" s="108" t="s">
        <v>104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1:256" ht="18.75" customHeight="1">
      <c r="A3" s="73"/>
      <c r="B3" s="91"/>
      <c r="C3" s="91"/>
      <c r="D3" s="91"/>
      <c r="E3" s="91"/>
      <c r="F3" s="91"/>
      <c r="G3" s="91"/>
      <c r="H3" s="91"/>
      <c r="I3" s="91"/>
      <c r="J3" s="91"/>
      <c r="K3" s="92"/>
      <c r="L3" s="93"/>
      <c r="M3" s="93"/>
      <c r="N3" s="93"/>
      <c r="O3" s="93"/>
      <c r="P3" s="93"/>
      <c r="Q3" s="120" t="s">
        <v>14</v>
      </c>
      <c r="R3" s="120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1:256" ht="21.75" customHeight="1">
      <c r="A4" s="110" t="s">
        <v>15</v>
      </c>
      <c r="B4" s="105" t="s">
        <v>16</v>
      </c>
      <c r="C4" s="105" t="s">
        <v>17</v>
      </c>
      <c r="D4" s="105"/>
      <c r="E4" s="105"/>
      <c r="F4" s="105"/>
      <c r="G4" s="105"/>
      <c r="H4" s="105"/>
      <c r="I4" s="105" t="s">
        <v>18</v>
      </c>
      <c r="J4" s="119" t="s">
        <v>19</v>
      </c>
      <c r="K4" s="105" t="s">
        <v>16</v>
      </c>
      <c r="L4" s="105" t="s">
        <v>17</v>
      </c>
      <c r="M4" s="105"/>
      <c r="N4" s="105"/>
      <c r="O4" s="105"/>
      <c r="P4" s="105"/>
      <c r="Q4" s="105"/>
      <c r="R4" s="105" t="s">
        <v>18</v>
      </c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1:256" ht="21.75" customHeight="1">
      <c r="A5" s="110"/>
      <c r="B5" s="105"/>
      <c r="C5" s="105" t="s">
        <v>20</v>
      </c>
      <c r="D5" s="105" t="s">
        <v>21</v>
      </c>
      <c r="E5" s="105"/>
      <c r="F5" s="105" t="s">
        <v>22</v>
      </c>
      <c r="G5" s="105" t="s">
        <v>23</v>
      </c>
      <c r="H5" s="105" t="s">
        <v>105</v>
      </c>
      <c r="I5" s="105"/>
      <c r="J5" s="119"/>
      <c r="K5" s="105"/>
      <c r="L5" s="105" t="s">
        <v>20</v>
      </c>
      <c r="M5" s="105" t="s">
        <v>21</v>
      </c>
      <c r="N5" s="105"/>
      <c r="O5" s="105" t="s">
        <v>22</v>
      </c>
      <c r="P5" s="105" t="s">
        <v>23</v>
      </c>
      <c r="Q5" s="105" t="s">
        <v>105</v>
      </c>
      <c r="R5" s="105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18" s="69" customFormat="1" ht="40.5" customHeight="1">
      <c r="A6" s="110"/>
      <c r="B6" s="105"/>
      <c r="C6" s="105"/>
      <c r="D6" s="29" t="s">
        <v>24</v>
      </c>
      <c r="E6" s="29" t="s">
        <v>25</v>
      </c>
      <c r="F6" s="105"/>
      <c r="G6" s="105"/>
      <c r="H6" s="105"/>
      <c r="I6" s="105"/>
      <c r="J6" s="119"/>
      <c r="K6" s="105"/>
      <c r="L6" s="105"/>
      <c r="M6" s="29" t="s">
        <v>24</v>
      </c>
      <c r="N6" s="29" t="s">
        <v>25</v>
      </c>
      <c r="O6" s="105"/>
      <c r="P6" s="105"/>
      <c r="Q6" s="105"/>
      <c r="R6" s="105"/>
    </row>
    <row r="7" spans="1:20" ht="19.5" customHeight="1">
      <c r="A7" s="63" t="s">
        <v>26</v>
      </c>
      <c r="B7" s="39">
        <f aca="true" t="shared" si="0" ref="B7:I7">SUM(B8,B543)</f>
        <v>995475</v>
      </c>
      <c r="C7" s="39">
        <f t="shared" si="0"/>
        <v>-2433</v>
      </c>
      <c r="D7" s="39">
        <f t="shared" si="0"/>
        <v>-93569</v>
      </c>
      <c r="E7" s="39">
        <f t="shared" si="0"/>
        <v>-18317</v>
      </c>
      <c r="F7" s="39">
        <f t="shared" si="0"/>
        <v>19860</v>
      </c>
      <c r="G7" s="39">
        <f t="shared" si="0"/>
        <v>22756</v>
      </c>
      <c r="H7" s="39">
        <f t="shared" si="0"/>
        <v>48520</v>
      </c>
      <c r="I7" s="39">
        <f t="shared" si="0"/>
        <v>993042</v>
      </c>
      <c r="J7" s="87" t="s">
        <v>26</v>
      </c>
      <c r="K7" s="39">
        <f aca="true" t="shared" si="1" ref="K7:R7">SUM(K8,K543)</f>
        <v>995475</v>
      </c>
      <c r="L7" s="39">
        <f t="shared" si="1"/>
        <v>-2433</v>
      </c>
      <c r="M7" s="39">
        <f t="shared" si="1"/>
        <v>-93569</v>
      </c>
      <c r="N7" s="39">
        <f t="shared" si="1"/>
        <v>-18317</v>
      </c>
      <c r="O7" s="39">
        <f t="shared" si="1"/>
        <v>19860</v>
      </c>
      <c r="P7" s="39">
        <f t="shared" si="1"/>
        <v>22756</v>
      </c>
      <c r="Q7" s="39">
        <f t="shared" si="1"/>
        <v>48520</v>
      </c>
      <c r="R7" s="39">
        <f t="shared" si="1"/>
        <v>993042</v>
      </c>
      <c r="S7" s="80"/>
      <c r="T7" s="80"/>
    </row>
    <row r="8" spans="1:18" ht="19.5" customHeight="1">
      <c r="A8" s="65" t="s">
        <v>106</v>
      </c>
      <c r="B8" s="39">
        <f aca="true" t="shared" si="2" ref="B8:I8">SUM(B9,B24)</f>
        <v>444226</v>
      </c>
      <c r="C8" s="39">
        <f t="shared" si="2"/>
        <v>-45049</v>
      </c>
      <c r="D8" s="39">
        <f t="shared" si="2"/>
        <v>-93569</v>
      </c>
      <c r="E8" s="39">
        <f t="shared" si="2"/>
        <v>-18317</v>
      </c>
      <c r="F8" s="39">
        <f t="shared" si="2"/>
        <v>0</v>
      </c>
      <c r="G8" s="39">
        <f t="shared" si="2"/>
        <v>0</v>
      </c>
      <c r="H8" s="39">
        <f t="shared" si="2"/>
        <v>48520</v>
      </c>
      <c r="I8" s="39">
        <f t="shared" si="2"/>
        <v>399177</v>
      </c>
      <c r="J8" s="66" t="s">
        <v>107</v>
      </c>
      <c r="K8" s="39">
        <f aca="true" t="shared" si="3" ref="K8:R8">SUM(K9,K111,K116,K139,K176,K194,K221,K295,K344,K369,K382,K444,K466,K487,K502,K504,K520,K528,K534,K535,K538,K539)</f>
        <v>849547</v>
      </c>
      <c r="L8" s="39">
        <f t="shared" si="3"/>
        <v>-2433</v>
      </c>
      <c r="M8" s="39">
        <f t="shared" si="3"/>
        <v>-93569</v>
      </c>
      <c r="N8" s="39">
        <f t="shared" si="3"/>
        <v>-18317</v>
      </c>
      <c r="O8" s="39">
        <f t="shared" si="3"/>
        <v>19860</v>
      </c>
      <c r="P8" s="39">
        <f t="shared" si="3"/>
        <v>22756</v>
      </c>
      <c r="Q8" s="39">
        <f t="shared" si="3"/>
        <v>48520</v>
      </c>
      <c r="R8" s="39">
        <f t="shared" si="3"/>
        <v>847114</v>
      </c>
    </row>
    <row r="9" spans="1:18" ht="19.5" customHeight="1">
      <c r="A9" s="94" t="s">
        <v>29</v>
      </c>
      <c r="B9" s="39">
        <f aca="true" t="shared" si="4" ref="B9:I9">SUM(B10:B23)</f>
        <v>278258</v>
      </c>
      <c r="C9" s="39">
        <f t="shared" si="4"/>
        <v>-7049</v>
      </c>
      <c r="D9" s="39">
        <f t="shared" si="4"/>
        <v>-45569</v>
      </c>
      <c r="E9" s="39">
        <f t="shared" si="4"/>
        <v>0</v>
      </c>
      <c r="F9" s="39">
        <f t="shared" si="4"/>
        <v>0</v>
      </c>
      <c r="G9" s="39">
        <f t="shared" si="4"/>
        <v>0</v>
      </c>
      <c r="H9" s="39">
        <f>SUM(H10:H23)</f>
        <v>38520</v>
      </c>
      <c r="I9" s="39">
        <f t="shared" si="4"/>
        <v>271209</v>
      </c>
      <c r="J9" s="40" t="s">
        <v>108</v>
      </c>
      <c r="K9" s="31">
        <f aca="true" t="shared" si="5" ref="K9:Q9">SUM(K10,K18,K23,K31,K36,K44,K50,K54,K56,K61,K65,K70,K72,K74,K76,K79,K82,K87,K94,K99,K102,K105,K109)</f>
        <v>71500</v>
      </c>
      <c r="L9" s="31">
        <f>SUM(M9,O9,P9,Q9)</f>
        <v>-2613</v>
      </c>
      <c r="M9" s="31">
        <f t="shared" si="5"/>
        <v>-5320</v>
      </c>
      <c r="N9" s="31">
        <f t="shared" si="5"/>
        <v>0</v>
      </c>
      <c r="O9" s="31">
        <f t="shared" si="5"/>
        <v>0</v>
      </c>
      <c r="P9" s="31">
        <f t="shared" si="5"/>
        <v>47</v>
      </c>
      <c r="Q9" s="31">
        <f t="shared" si="5"/>
        <v>2660</v>
      </c>
      <c r="R9" s="39">
        <f aca="true" t="shared" si="6" ref="R9:R72">K9+L9</f>
        <v>68887</v>
      </c>
    </row>
    <row r="10" spans="1:18" ht="19.5" customHeight="1">
      <c r="A10" s="41" t="s">
        <v>31</v>
      </c>
      <c r="B10" s="39">
        <v>89206</v>
      </c>
      <c r="C10" s="39">
        <f aca="true" t="shared" si="7" ref="C10:C23">SUM(D10,F10,G10,H10)</f>
        <v>0</v>
      </c>
      <c r="D10" s="39">
        <v>-13810</v>
      </c>
      <c r="E10" s="39"/>
      <c r="F10" s="39"/>
      <c r="G10" s="39"/>
      <c r="H10" s="39">
        <v>13810</v>
      </c>
      <c r="I10" s="39">
        <f aca="true" t="shared" si="8" ref="I10:I23">B10+C10</f>
        <v>89206</v>
      </c>
      <c r="J10" s="40" t="s">
        <v>109</v>
      </c>
      <c r="K10" s="31">
        <f aca="true" t="shared" si="9" ref="K10:Q10">SUM(K11:K17)</f>
        <v>1790</v>
      </c>
      <c r="L10" s="31">
        <f aca="true" t="shared" si="10" ref="L10:L73">SUM(,M10,O10,P10,Q10)</f>
        <v>0</v>
      </c>
      <c r="M10" s="31">
        <f t="shared" si="9"/>
        <v>0</v>
      </c>
      <c r="N10" s="31">
        <f t="shared" si="9"/>
        <v>0</v>
      </c>
      <c r="O10" s="31">
        <f t="shared" si="9"/>
        <v>0</v>
      </c>
      <c r="P10" s="31">
        <f t="shared" si="9"/>
        <v>0</v>
      </c>
      <c r="Q10" s="31">
        <f t="shared" si="9"/>
        <v>0</v>
      </c>
      <c r="R10" s="39">
        <f t="shared" si="6"/>
        <v>1790</v>
      </c>
    </row>
    <row r="11" spans="1:18" ht="19.5" customHeight="1">
      <c r="A11" s="41" t="s">
        <v>33</v>
      </c>
      <c r="B11" s="39">
        <v>1890</v>
      </c>
      <c r="C11" s="39">
        <f t="shared" si="7"/>
        <v>0</v>
      </c>
      <c r="D11" s="39">
        <v>-510</v>
      </c>
      <c r="E11" s="39"/>
      <c r="F11" s="39"/>
      <c r="G11" s="39"/>
      <c r="H11" s="39">
        <v>510</v>
      </c>
      <c r="I11" s="39">
        <f t="shared" si="8"/>
        <v>1890</v>
      </c>
      <c r="J11" s="41" t="s">
        <v>110</v>
      </c>
      <c r="K11" s="32">
        <v>800</v>
      </c>
      <c r="L11" s="31">
        <f t="shared" si="10"/>
        <v>0</v>
      </c>
      <c r="M11" s="39"/>
      <c r="N11" s="39"/>
      <c r="O11" s="39"/>
      <c r="P11" s="39"/>
      <c r="Q11" s="39"/>
      <c r="R11" s="39">
        <f t="shared" si="6"/>
        <v>800</v>
      </c>
    </row>
    <row r="12" spans="1:18" ht="19.5" customHeight="1">
      <c r="A12" s="41" t="s">
        <v>35</v>
      </c>
      <c r="B12" s="39">
        <v>46632</v>
      </c>
      <c r="C12" s="39">
        <f t="shared" si="7"/>
        <v>0</v>
      </c>
      <c r="D12" s="39">
        <v>-10742</v>
      </c>
      <c r="E12" s="39"/>
      <c r="F12" s="39"/>
      <c r="G12" s="39"/>
      <c r="H12" s="39">
        <v>10742</v>
      </c>
      <c r="I12" s="39">
        <f t="shared" si="8"/>
        <v>46632</v>
      </c>
      <c r="J12" s="41" t="s">
        <v>111</v>
      </c>
      <c r="K12" s="32">
        <v>410</v>
      </c>
      <c r="L12" s="31">
        <f t="shared" si="10"/>
        <v>0</v>
      </c>
      <c r="M12" s="39"/>
      <c r="N12" s="39"/>
      <c r="O12" s="39"/>
      <c r="P12" s="39"/>
      <c r="Q12" s="39"/>
      <c r="R12" s="39">
        <f t="shared" si="6"/>
        <v>410</v>
      </c>
    </row>
    <row r="13" spans="1:18" ht="19.5" customHeight="1">
      <c r="A13" s="41" t="s">
        <v>37</v>
      </c>
      <c r="B13" s="39">
        <v>18707</v>
      </c>
      <c r="C13" s="39">
        <f t="shared" si="7"/>
        <v>0</v>
      </c>
      <c r="D13" s="39">
        <v>-1651</v>
      </c>
      <c r="E13" s="39"/>
      <c r="F13" s="39"/>
      <c r="G13" s="39"/>
      <c r="H13" s="39">
        <v>1651</v>
      </c>
      <c r="I13" s="39">
        <f t="shared" si="8"/>
        <v>18707</v>
      </c>
      <c r="J13" s="41" t="s">
        <v>112</v>
      </c>
      <c r="K13" s="32">
        <v>180</v>
      </c>
      <c r="L13" s="31">
        <f t="shared" si="10"/>
        <v>0</v>
      </c>
      <c r="M13" s="39"/>
      <c r="N13" s="39"/>
      <c r="O13" s="39"/>
      <c r="P13" s="39"/>
      <c r="Q13" s="39"/>
      <c r="R13" s="39">
        <f t="shared" si="6"/>
        <v>180</v>
      </c>
    </row>
    <row r="14" spans="1:18" ht="19.5" customHeight="1">
      <c r="A14" s="41" t="s">
        <v>39</v>
      </c>
      <c r="B14" s="39">
        <v>5126</v>
      </c>
      <c r="C14" s="39">
        <f t="shared" si="7"/>
        <v>0</v>
      </c>
      <c r="D14" s="39">
        <v>-1464</v>
      </c>
      <c r="E14" s="39"/>
      <c r="F14" s="39"/>
      <c r="G14" s="39"/>
      <c r="H14" s="39">
        <v>1464</v>
      </c>
      <c r="I14" s="39">
        <f t="shared" si="8"/>
        <v>5126</v>
      </c>
      <c r="J14" s="41" t="s">
        <v>113</v>
      </c>
      <c r="K14" s="32">
        <v>30</v>
      </c>
      <c r="L14" s="31">
        <f t="shared" si="10"/>
        <v>0</v>
      </c>
      <c r="M14" s="39"/>
      <c r="N14" s="39"/>
      <c r="O14" s="39"/>
      <c r="P14" s="39"/>
      <c r="Q14" s="39"/>
      <c r="R14" s="39">
        <f t="shared" si="6"/>
        <v>30</v>
      </c>
    </row>
    <row r="15" spans="1:18" ht="19.5" customHeight="1">
      <c r="A15" s="41" t="s">
        <v>41</v>
      </c>
      <c r="B15" s="39">
        <v>20840</v>
      </c>
      <c r="C15" s="39">
        <f t="shared" si="7"/>
        <v>0</v>
      </c>
      <c r="D15" s="39">
        <v>0</v>
      </c>
      <c r="E15" s="39"/>
      <c r="F15" s="39"/>
      <c r="G15" s="39"/>
      <c r="H15" s="39"/>
      <c r="I15" s="39">
        <f t="shared" si="8"/>
        <v>20840</v>
      </c>
      <c r="J15" s="41" t="s">
        <v>114</v>
      </c>
      <c r="K15" s="32">
        <v>130</v>
      </c>
      <c r="L15" s="31">
        <f t="shared" si="10"/>
        <v>0</v>
      </c>
      <c r="M15" s="39"/>
      <c r="N15" s="39"/>
      <c r="O15" s="39"/>
      <c r="P15" s="39"/>
      <c r="Q15" s="39"/>
      <c r="R15" s="39">
        <f t="shared" si="6"/>
        <v>130</v>
      </c>
    </row>
    <row r="16" spans="1:18" ht="19.5" customHeight="1">
      <c r="A16" s="41" t="s">
        <v>43</v>
      </c>
      <c r="B16" s="39">
        <v>19752</v>
      </c>
      <c r="C16" s="39">
        <f t="shared" si="7"/>
        <v>-2752</v>
      </c>
      <c r="D16" s="39">
        <v>-3479</v>
      </c>
      <c r="E16" s="39"/>
      <c r="F16" s="39"/>
      <c r="G16" s="39"/>
      <c r="H16" s="39">
        <v>727</v>
      </c>
      <c r="I16" s="39">
        <f t="shared" si="8"/>
        <v>17000</v>
      </c>
      <c r="J16" s="41" t="s">
        <v>115</v>
      </c>
      <c r="K16" s="32">
        <v>40</v>
      </c>
      <c r="L16" s="31">
        <f t="shared" si="10"/>
        <v>0</v>
      </c>
      <c r="M16" s="39"/>
      <c r="N16" s="39"/>
      <c r="O16" s="39"/>
      <c r="P16" s="39"/>
      <c r="Q16" s="39"/>
      <c r="R16" s="39">
        <f t="shared" si="6"/>
        <v>40</v>
      </c>
    </row>
    <row r="17" spans="1:18" ht="19.5" customHeight="1">
      <c r="A17" s="41" t="s">
        <v>45</v>
      </c>
      <c r="B17" s="39">
        <v>2000</v>
      </c>
      <c r="C17" s="39">
        <f t="shared" si="7"/>
        <v>0</v>
      </c>
      <c r="D17" s="39">
        <v>-1140</v>
      </c>
      <c r="E17" s="39"/>
      <c r="F17" s="39"/>
      <c r="G17" s="39"/>
      <c r="H17" s="39">
        <v>1140</v>
      </c>
      <c r="I17" s="39">
        <f t="shared" si="8"/>
        <v>2000</v>
      </c>
      <c r="J17" s="41" t="s">
        <v>116</v>
      </c>
      <c r="K17" s="32">
        <v>200</v>
      </c>
      <c r="L17" s="31">
        <f t="shared" si="10"/>
        <v>0</v>
      </c>
      <c r="M17" s="39"/>
      <c r="N17" s="39"/>
      <c r="O17" s="39"/>
      <c r="P17" s="39"/>
      <c r="Q17" s="39"/>
      <c r="R17" s="39">
        <f t="shared" si="6"/>
        <v>200</v>
      </c>
    </row>
    <row r="18" spans="1:18" ht="19.5" customHeight="1">
      <c r="A18" s="41" t="s">
        <v>47</v>
      </c>
      <c r="B18" s="39">
        <v>21334</v>
      </c>
      <c r="C18" s="39">
        <f t="shared" si="7"/>
        <v>-1334</v>
      </c>
      <c r="D18" s="39">
        <v>-4410</v>
      </c>
      <c r="E18" s="39"/>
      <c r="F18" s="39"/>
      <c r="G18" s="39"/>
      <c r="H18" s="39">
        <v>3076</v>
      </c>
      <c r="I18" s="39">
        <f t="shared" si="8"/>
        <v>20000</v>
      </c>
      <c r="J18" s="40" t="s">
        <v>117</v>
      </c>
      <c r="K18" s="31">
        <f aca="true" t="shared" si="11" ref="K18:Q18">SUM(K19:K22)</f>
        <v>1690</v>
      </c>
      <c r="L18" s="31">
        <f t="shared" si="10"/>
        <v>0</v>
      </c>
      <c r="M18" s="31">
        <f t="shared" si="11"/>
        <v>0</v>
      </c>
      <c r="N18" s="31">
        <f t="shared" si="11"/>
        <v>0</v>
      </c>
      <c r="O18" s="31">
        <f t="shared" si="11"/>
        <v>0</v>
      </c>
      <c r="P18" s="31">
        <f t="shared" si="11"/>
        <v>0</v>
      </c>
      <c r="Q18" s="31">
        <f t="shared" si="11"/>
        <v>0</v>
      </c>
      <c r="R18" s="39">
        <f t="shared" si="6"/>
        <v>1690</v>
      </c>
    </row>
    <row r="19" spans="1:18" ht="19.5" customHeight="1">
      <c r="A19" s="41" t="s">
        <v>49</v>
      </c>
      <c r="B19" s="39">
        <v>4594</v>
      </c>
      <c r="C19" s="39">
        <f t="shared" si="7"/>
        <v>0</v>
      </c>
      <c r="D19" s="39">
        <v>-5400</v>
      </c>
      <c r="E19" s="39"/>
      <c r="F19" s="39"/>
      <c r="G19" s="39"/>
      <c r="H19" s="39">
        <v>5400</v>
      </c>
      <c r="I19" s="39">
        <f t="shared" si="8"/>
        <v>4594</v>
      </c>
      <c r="J19" s="41" t="s">
        <v>110</v>
      </c>
      <c r="K19" s="31">
        <v>1000</v>
      </c>
      <c r="L19" s="31">
        <f t="shared" si="10"/>
        <v>0</v>
      </c>
      <c r="M19" s="39"/>
      <c r="N19" s="39"/>
      <c r="O19" s="39"/>
      <c r="P19" s="39"/>
      <c r="Q19" s="39"/>
      <c r="R19" s="39">
        <f t="shared" si="6"/>
        <v>1000</v>
      </c>
    </row>
    <row r="20" spans="1:18" ht="19.5" customHeight="1">
      <c r="A20" s="41" t="s">
        <v>51</v>
      </c>
      <c r="B20" s="39">
        <v>6406</v>
      </c>
      <c r="C20" s="39">
        <f t="shared" si="7"/>
        <v>0</v>
      </c>
      <c r="D20" s="39">
        <v>0</v>
      </c>
      <c r="E20" s="39"/>
      <c r="F20" s="39"/>
      <c r="G20" s="39"/>
      <c r="H20" s="39"/>
      <c r="I20" s="39">
        <f t="shared" si="8"/>
        <v>6406</v>
      </c>
      <c r="J20" s="41" t="s">
        <v>111</v>
      </c>
      <c r="K20" s="32">
        <v>400</v>
      </c>
      <c r="L20" s="31">
        <f t="shared" si="10"/>
        <v>0</v>
      </c>
      <c r="M20" s="39"/>
      <c r="N20" s="39"/>
      <c r="O20" s="39"/>
      <c r="P20" s="39"/>
      <c r="Q20" s="39"/>
      <c r="R20" s="39">
        <f t="shared" si="6"/>
        <v>400</v>
      </c>
    </row>
    <row r="21" spans="1:18" ht="19.5" customHeight="1">
      <c r="A21" s="41" t="s">
        <v>53</v>
      </c>
      <c r="B21" s="39">
        <v>40849</v>
      </c>
      <c r="C21" s="39">
        <f t="shared" si="7"/>
        <v>-2963</v>
      </c>
      <c r="D21" s="39">
        <v>-2963</v>
      </c>
      <c r="E21" s="39"/>
      <c r="F21" s="39"/>
      <c r="G21" s="39"/>
      <c r="H21" s="39"/>
      <c r="I21" s="39">
        <f t="shared" si="8"/>
        <v>37886</v>
      </c>
      <c r="J21" s="41" t="s">
        <v>118</v>
      </c>
      <c r="K21" s="32">
        <v>150</v>
      </c>
      <c r="L21" s="31">
        <f t="shared" si="10"/>
        <v>0</v>
      </c>
      <c r="M21" s="39"/>
      <c r="N21" s="39"/>
      <c r="O21" s="39"/>
      <c r="P21" s="39"/>
      <c r="Q21" s="39"/>
      <c r="R21" s="39">
        <f t="shared" si="6"/>
        <v>150</v>
      </c>
    </row>
    <row r="22" spans="1:18" ht="19.5" customHeight="1">
      <c r="A22" s="41" t="s">
        <v>55</v>
      </c>
      <c r="B22" s="39">
        <v>652</v>
      </c>
      <c r="C22" s="39">
        <f t="shared" si="7"/>
        <v>0</v>
      </c>
      <c r="D22" s="39">
        <v>0</v>
      </c>
      <c r="E22" s="39"/>
      <c r="F22" s="39"/>
      <c r="G22" s="39"/>
      <c r="H22" s="39"/>
      <c r="I22" s="39">
        <f t="shared" si="8"/>
        <v>652</v>
      </c>
      <c r="J22" s="41" t="s">
        <v>119</v>
      </c>
      <c r="K22" s="32">
        <v>140</v>
      </c>
      <c r="L22" s="31">
        <f t="shared" si="10"/>
        <v>0</v>
      </c>
      <c r="M22" s="39"/>
      <c r="N22" s="39"/>
      <c r="O22" s="39"/>
      <c r="P22" s="39"/>
      <c r="Q22" s="39"/>
      <c r="R22" s="39">
        <f t="shared" si="6"/>
        <v>140</v>
      </c>
    </row>
    <row r="23" spans="1:18" ht="19.5" customHeight="1">
      <c r="A23" s="41" t="s">
        <v>120</v>
      </c>
      <c r="B23" s="39">
        <v>270</v>
      </c>
      <c r="C23" s="39">
        <f t="shared" si="7"/>
        <v>0</v>
      </c>
      <c r="D23" s="39">
        <v>0</v>
      </c>
      <c r="E23" s="39"/>
      <c r="F23" s="39"/>
      <c r="G23" s="39"/>
      <c r="H23" s="39"/>
      <c r="I23" s="39">
        <f t="shared" si="8"/>
        <v>270</v>
      </c>
      <c r="J23" s="40" t="s">
        <v>121</v>
      </c>
      <c r="K23" s="31">
        <f aca="true" t="shared" si="12" ref="K23:Q23">SUM(K24:K30)</f>
        <v>14000</v>
      </c>
      <c r="L23" s="31">
        <f t="shared" si="10"/>
        <v>47</v>
      </c>
      <c r="M23" s="31">
        <f t="shared" si="12"/>
        <v>0</v>
      </c>
      <c r="N23" s="31">
        <f t="shared" si="12"/>
        <v>0</v>
      </c>
      <c r="O23" s="31">
        <f t="shared" si="12"/>
        <v>0</v>
      </c>
      <c r="P23" s="31">
        <f t="shared" si="12"/>
        <v>47</v>
      </c>
      <c r="Q23" s="31">
        <f t="shared" si="12"/>
        <v>0</v>
      </c>
      <c r="R23" s="39">
        <f t="shared" si="6"/>
        <v>14047</v>
      </c>
    </row>
    <row r="24" spans="1:18" ht="19.5" customHeight="1">
      <c r="A24" s="94" t="s">
        <v>59</v>
      </c>
      <c r="B24" s="39">
        <f aca="true" t="shared" si="13" ref="B24:I24">SUM(B25:B30)</f>
        <v>165968</v>
      </c>
      <c r="C24" s="39">
        <f t="shared" si="13"/>
        <v>-38000</v>
      </c>
      <c r="D24" s="39">
        <f t="shared" si="13"/>
        <v>-48000</v>
      </c>
      <c r="E24" s="39">
        <f t="shared" si="13"/>
        <v>-18317</v>
      </c>
      <c r="F24" s="39">
        <f t="shared" si="13"/>
        <v>0</v>
      </c>
      <c r="G24" s="39">
        <f t="shared" si="13"/>
        <v>0</v>
      </c>
      <c r="H24" s="39">
        <f t="shared" si="13"/>
        <v>10000</v>
      </c>
      <c r="I24" s="39">
        <f t="shared" si="13"/>
        <v>127968</v>
      </c>
      <c r="J24" s="41" t="s">
        <v>110</v>
      </c>
      <c r="K24" s="31">
        <v>7000</v>
      </c>
      <c r="L24" s="31">
        <f t="shared" si="10"/>
        <v>0</v>
      </c>
      <c r="M24" s="39"/>
      <c r="N24" s="39"/>
      <c r="O24" s="39"/>
      <c r="P24" s="39"/>
      <c r="Q24" s="39"/>
      <c r="R24" s="39">
        <f t="shared" si="6"/>
        <v>7000</v>
      </c>
    </row>
    <row r="25" spans="1:18" ht="19.5" customHeight="1">
      <c r="A25" s="41" t="s">
        <v>61</v>
      </c>
      <c r="B25" s="39">
        <v>6500</v>
      </c>
      <c r="C25" s="39">
        <f aca="true" t="shared" si="14" ref="C25:C30">SUM(D25,F25,G25,H25)</f>
        <v>0</v>
      </c>
      <c r="D25" s="39">
        <v>-10</v>
      </c>
      <c r="E25" s="39"/>
      <c r="F25" s="39"/>
      <c r="G25" s="39"/>
      <c r="H25" s="39">
        <v>10</v>
      </c>
      <c r="I25" s="39">
        <f aca="true" t="shared" si="15" ref="I25:I30">B25+C25</f>
        <v>6500</v>
      </c>
      <c r="J25" s="41" t="s">
        <v>111</v>
      </c>
      <c r="K25" s="31">
        <v>3500</v>
      </c>
      <c r="L25" s="31">
        <f t="shared" si="10"/>
        <v>0</v>
      </c>
      <c r="M25" s="39"/>
      <c r="N25" s="39"/>
      <c r="O25" s="39"/>
      <c r="P25" s="39"/>
      <c r="Q25" s="39"/>
      <c r="R25" s="39">
        <f t="shared" si="6"/>
        <v>3500</v>
      </c>
    </row>
    <row r="26" spans="1:18" ht="19.5" customHeight="1">
      <c r="A26" s="41" t="s">
        <v>63</v>
      </c>
      <c r="B26" s="39">
        <v>55000</v>
      </c>
      <c r="C26" s="39">
        <f t="shared" si="14"/>
        <v>-21695</v>
      </c>
      <c r="D26" s="39">
        <v>-22530</v>
      </c>
      <c r="E26" s="39">
        <v>-18317</v>
      </c>
      <c r="F26" s="39"/>
      <c r="G26" s="39"/>
      <c r="H26" s="39">
        <v>835</v>
      </c>
      <c r="I26" s="39">
        <f t="shared" si="15"/>
        <v>33305</v>
      </c>
      <c r="J26" s="41" t="s">
        <v>122</v>
      </c>
      <c r="K26" s="32">
        <v>250</v>
      </c>
      <c r="L26" s="31">
        <f t="shared" si="10"/>
        <v>0</v>
      </c>
      <c r="M26" s="39"/>
      <c r="N26" s="39"/>
      <c r="O26" s="39"/>
      <c r="P26" s="39"/>
      <c r="Q26" s="39"/>
      <c r="R26" s="39">
        <f t="shared" si="6"/>
        <v>250</v>
      </c>
    </row>
    <row r="27" spans="1:18" ht="19.5" customHeight="1">
      <c r="A27" s="41" t="s">
        <v>65</v>
      </c>
      <c r="B27" s="39">
        <v>12000</v>
      </c>
      <c r="C27" s="39">
        <f t="shared" si="14"/>
        <v>0</v>
      </c>
      <c r="D27" s="39">
        <v>-1058</v>
      </c>
      <c r="E27" s="39"/>
      <c r="F27" s="39"/>
      <c r="G27" s="39"/>
      <c r="H27" s="39">
        <v>1058</v>
      </c>
      <c r="I27" s="39">
        <f t="shared" si="15"/>
        <v>12000</v>
      </c>
      <c r="J27" s="41" t="s">
        <v>123</v>
      </c>
      <c r="K27" s="32">
        <v>150</v>
      </c>
      <c r="L27" s="31">
        <f t="shared" si="10"/>
        <v>0</v>
      </c>
      <c r="M27" s="39"/>
      <c r="N27" s="39"/>
      <c r="O27" s="39"/>
      <c r="P27" s="39"/>
      <c r="Q27" s="39"/>
      <c r="R27" s="39">
        <f t="shared" si="6"/>
        <v>150</v>
      </c>
    </row>
    <row r="28" spans="1:18" ht="19.5" customHeight="1">
      <c r="A28" s="41" t="s">
        <v>67</v>
      </c>
      <c r="B28" s="39">
        <v>42728</v>
      </c>
      <c r="C28" s="39">
        <f t="shared" si="14"/>
        <v>-4096</v>
      </c>
      <c r="D28" s="39">
        <v>-4372</v>
      </c>
      <c r="E28" s="39"/>
      <c r="F28" s="39"/>
      <c r="G28" s="39"/>
      <c r="H28" s="39">
        <v>276</v>
      </c>
      <c r="I28" s="39">
        <f t="shared" si="15"/>
        <v>38632</v>
      </c>
      <c r="J28" s="41" t="s">
        <v>124</v>
      </c>
      <c r="K28" s="31">
        <v>2500</v>
      </c>
      <c r="L28" s="31">
        <f t="shared" si="10"/>
        <v>0</v>
      </c>
      <c r="M28" s="39"/>
      <c r="N28" s="39"/>
      <c r="O28" s="39"/>
      <c r="P28" s="39"/>
      <c r="Q28" s="39"/>
      <c r="R28" s="39">
        <f t="shared" si="6"/>
        <v>2500</v>
      </c>
    </row>
    <row r="29" spans="1:18" ht="19.5" customHeight="1">
      <c r="A29" s="38" t="s">
        <v>69</v>
      </c>
      <c r="B29" s="39"/>
      <c r="C29" s="39">
        <f t="shared" si="14"/>
        <v>9595</v>
      </c>
      <c r="D29" s="39">
        <v>1774</v>
      </c>
      <c r="E29" s="39"/>
      <c r="F29" s="39"/>
      <c r="G29" s="39"/>
      <c r="H29" s="39">
        <v>7821</v>
      </c>
      <c r="I29" s="39">
        <f t="shared" si="15"/>
        <v>9595</v>
      </c>
      <c r="J29" s="41" t="s">
        <v>125</v>
      </c>
      <c r="K29" s="32">
        <v>500</v>
      </c>
      <c r="L29" s="31">
        <f t="shared" si="10"/>
        <v>0</v>
      </c>
      <c r="M29" s="39"/>
      <c r="N29" s="39"/>
      <c r="O29" s="39"/>
      <c r="P29" s="39"/>
      <c r="Q29" s="39"/>
      <c r="R29" s="39">
        <f t="shared" si="6"/>
        <v>500</v>
      </c>
    </row>
    <row r="30" spans="1:18" ht="19.5" customHeight="1">
      <c r="A30" s="41" t="s">
        <v>71</v>
      </c>
      <c r="B30" s="39">
        <v>49740</v>
      </c>
      <c r="C30" s="39">
        <f t="shared" si="14"/>
        <v>-21804</v>
      </c>
      <c r="D30" s="39">
        <v>-21804</v>
      </c>
      <c r="E30" s="39"/>
      <c r="F30" s="39"/>
      <c r="G30" s="39"/>
      <c r="H30" s="39"/>
      <c r="I30" s="39">
        <f t="shared" si="15"/>
        <v>27936</v>
      </c>
      <c r="J30" s="41" t="s">
        <v>126</v>
      </c>
      <c r="K30" s="32">
        <v>100</v>
      </c>
      <c r="L30" s="31">
        <f t="shared" si="10"/>
        <v>47</v>
      </c>
      <c r="M30" s="39"/>
      <c r="N30" s="39"/>
      <c r="O30" s="39"/>
      <c r="P30" s="39">
        <v>47</v>
      </c>
      <c r="Q30" s="39"/>
      <c r="R30" s="39">
        <f t="shared" si="6"/>
        <v>147</v>
      </c>
    </row>
    <row r="31" spans="1:18" ht="19.5" customHeight="1">
      <c r="A31" s="38"/>
      <c r="B31" s="39"/>
      <c r="C31" s="39"/>
      <c r="D31" s="39"/>
      <c r="E31" s="39"/>
      <c r="F31" s="39"/>
      <c r="G31" s="39"/>
      <c r="H31" s="39"/>
      <c r="I31" s="39"/>
      <c r="J31" s="40" t="s">
        <v>127</v>
      </c>
      <c r="K31" s="31">
        <f aca="true" t="shared" si="16" ref="K31:Q31">SUM(K32:K35)</f>
        <v>2410</v>
      </c>
      <c r="L31" s="31">
        <f t="shared" si="10"/>
        <v>0</v>
      </c>
      <c r="M31" s="31">
        <f t="shared" si="16"/>
        <v>0</v>
      </c>
      <c r="N31" s="31">
        <f t="shared" si="16"/>
        <v>0</v>
      </c>
      <c r="O31" s="31">
        <f t="shared" si="16"/>
        <v>0</v>
      </c>
      <c r="P31" s="31">
        <f t="shared" si="16"/>
        <v>0</v>
      </c>
      <c r="Q31" s="31">
        <f t="shared" si="16"/>
        <v>0</v>
      </c>
      <c r="R31" s="39">
        <f t="shared" si="6"/>
        <v>2410</v>
      </c>
    </row>
    <row r="32" spans="1:18" ht="19.5" customHeight="1">
      <c r="A32" s="38"/>
      <c r="B32" s="39"/>
      <c r="C32" s="39"/>
      <c r="D32" s="39"/>
      <c r="E32" s="39"/>
      <c r="F32" s="39"/>
      <c r="G32" s="39"/>
      <c r="H32" s="39"/>
      <c r="I32" s="39"/>
      <c r="J32" s="41" t="s">
        <v>110</v>
      </c>
      <c r="K32" s="31">
        <v>1000</v>
      </c>
      <c r="L32" s="31">
        <f t="shared" si="10"/>
        <v>0</v>
      </c>
      <c r="M32" s="39"/>
      <c r="N32" s="39"/>
      <c r="O32" s="39"/>
      <c r="P32" s="39"/>
      <c r="Q32" s="39"/>
      <c r="R32" s="39">
        <f t="shared" si="6"/>
        <v>1000</v>
      </c>
    </row>
    <row r="33" spans="1:18" ht="19.5" customHeight="1">
      <c r="A33" s="38"/>
      <c r="B33" s="39"/>
      <c r="C33" s="39"/>
      <c r="D33" s="39"/>
      <c r="E33" s="39"/>
      <c r="F33" s="39"/>
      <c r="G33" s="39"/>
      <c r="H33" s="39"/>
      <c r="I33" s="39"/>
      <c r="J33" s="41" t="s">
        <v>111</v>
      </c>
      <c r="K33" s="32">
        <v>350</v>
      </c>
      <c r="L33" s="31">
        <f t="shared" si="10"/>
        <v>0</v>
      </c>
      <c r="M33" s="39"/>
      <c r="N33" s="39"/>
      <c r="O33" s="39"/>
      <c r="P33" s="39"/>
      <c r="Q33" s="39"/>
      <c r="R33" s="39">
        <f t="shared" si="6"/>
        <v>350</v>
      </c>
    </row>
    <row r="34" spans="1:18" ht="19.5" customHeight="1">
      <c r="A34" s="38"/>
      <c r="B34" s="39"/>
      <c r="C34" s="39"/>
      <c r="D34" s="39"/>
      <c r="E34" s="39"/>
      <c r="F34" s="39"/>
      <c r="G34" s="39"/>
      <c r="H34" s="39"/>
      <c r="I34" s="39"/>
      <c r="J34" s="41" t="s">
        <v>128</v>
      </c>
      <c r="K34" s="32">
        <v>90</v>
      </c>
      <c r="L34" s="31">
        <f t="shared" si="10"/>
        <v>0</v>
      </c>
      <c r="M34" s="39"/>
      <c r="N34" s="39"/>
      <c r="O34" s="39"/>
      <c r="P34" s="39"/>
      <c r="Q34" s="39"/>
      <c r="R34" s="39">
        <f t="shared" si="6"/>
        <v>90</v>
      </c>
    </row>
    <row r="35" spans="1:18" ht="19.5" customHeight="1">
      <c r="A35" s="38"/>
      <c r="B35" s="39"/>
      <c r="C35" s="39"/>
      <c r="D35" s="39"/>
      <c r="E35" s="39"/>
      <c r="F35" s="39"/>
      <c r="G35" s="39"/>
      <c r="H35" s="39"/>
      <c r="I35" s="39"/>
      <c r="J35" s="41" t="s">
        <v>125</v>
      </c>
      <c r="K35" s="32">
        <v>970</v>
      </c>
      <c r="L35" s="31">
        <f t="shared" si="10"/>
        <v>0</v>
      </c>
      <c r="M35" s="39"/>
      <c r="N35" s="39"/>
      <c r="O35" s="39"/>
      <c r="P35" s="39"/>
      <c r="Q35" s="39"/>
      <c r="R35" s="39">
        <f t="shared" si="6"/>
        <v>970</v>
      </c>
    </row>
    <row r="36" spans="1:18" ht="19.5" customHeight="1">
      <c r="A36" s="38"/>
      <c r="B36" s="39"/>
      <c r="C36" s="39"/>
      <c r="D36" s="39"/>
      <c r="E36" s="39"/>
      <c r="F36" s="39"/>
      <c r="G36" s="39"/>
      <c r="H36" s="39"/>
      <c r="I36" s="39"/>
      <c r="J36" s="40" t="s">
        <v>129</v>
      </c>
      <c r="K36" s="31">
        <f aca="true" t="shared" si="17" ref="K36:Q36">SUM(K37:K43)</f>
        <v>1860</v>
      </c>
      <c r="L36" s="31">
        <f t="shared" si="10"/>
        <v>0</v>
      </c>
      <c r="M36" s="31">
        <f t="shared" si="17"/>
        <v>0</v>
      </c>
      <c r="N36" s="31">
        <f t="shared" si="17"/>
        <v>0</v>
      </c>
      <c r="O36" s="31">
        <f t="shared" si="17"/>
        <v>0</v>
      </c>
      <c r="P36" s="31">
        <f t="shared" si="17"/>
        <v>0</v>
      </c>
      <c r="Q36" s="31">
        <f t="shared" si="17"/>
        <v>0</v>
      </c>
      <c r="R36" s="39">
        <f t="shared" si="6"/>
        <v>1860</v>
      </c>
    </row>
    <row r="37" spans="1:18" ht="19.5" customHeight="1">
      <c r="A37" s="38"/>
      <c r="B37" s="39"/>
      <c r="C37" s="39"/>
      <c r="D37" s="39"/>
      <c r="E37" s="39"/>
      <c r="F37" s="39"/>
      <c r="G37" s="39"/>
      <c r="H37" s="39"/>
      <c r="I37" s="39"/>
      <c r="J37" s="41" t="s">
        <v>110</v>
      </c>
      <c r="K37" s="32">
        <v>550</v>
      </c>
      <c r="L37" s="31">
        <f t="shared" si="10"/>
        <v>0</v>
      </c>
      <c r="M37" s="39"/>
      <c r="N37" s="39"/>
      <c r="O37" s="39"/>
      <c r="P37" s="39"/>
      <c r="Q37" s="39"/>
      <c r="R37" s="39">
        <f t="shared" si="6"/>
        <v>550</v>
      </c>
    </row>
    <row r="38" spans="1:18" ht="19.5" customHeight="1">
      <c r="A38" s="38"/>
      <c r="B38" s="39"/>
      <c r="C38" s="39"/>
      <c r="D38" s="39"/>
      <c r="E38" s="39"/>
      <c r="F38" s="39"/>
      <c r="G38" s="39"/>
      <c r="H38" s="39"/>
      <c r="I38" s="39"/>
      <c r="J38" s="41" t="s">
        <v>111</v>
      </c>
      <c r="K38" s="32">
        <v>50</v>
      </c>
      <c r="L38" s="31">
        <f t="shared" si="10"/>
        <v>0</v>
      </c>
      <c r="M38" s="39"/>
      <c r="N38" s="39"/>
      <c r="O38" s="39"/>
      <c r="P38" s="39"/>
      <c r="Q38" s="39"/>
      <c r="R38" s="39">
        <f t="shared" si="6"/>
        <v>50</v>
      </c>
    </row>
    <row r="39" spans="1:18" ht="19.5" customHeight="1">
      <c r="A39" s="38"/>
      <c r="B39" s="39"/>
      <c r="C39" s="39"/>
      <c r="D39" s="39"/>
      <c r="E39" s="39"/>
      <c r="F39" s="39"/>
      <c r="G39" s="39"/>
      <c r="H39" s="39"/>
      <c r="I39" s="39"/>
      <c r="J39" s="41" t="s">
        <v>130</v>
      </c>
      <c r="K39" s="32">
        <v>600</v>
      </c>
      <c r="L39" s="31">
        <f t="shared" si="10"/>
        <v>0</v>
      </c>
      <c r="M39" s="39"/>
      <c r="N39" s="39"/>
      <c r="O39" s="39"/>
      <c r="P39" s="39"/>
      <c r="Q39" s="39"/>
      <c r="R39" s="39">
        <f t="shared" si="6"/>
        <v>600</v>
      </c>
    </row>
    <row r="40" spans="1:18" ht="19.5" customHeight="1">
      <c r="A40" s="38"/>
      <c r="B40" s="39"/>
      <c r="C40" s="39"/>
      <c r="D40" s="39"/>
      <c r="E40" s="39"/>
      <c r="F40" s="39"/>
      <c r="G40" s="39"/>
      <c r="H40" s="39"/>
      <c r="I40" s="39"/>
      <c r="J40" s="41" t="s">
        <v>131</v>
      </c>
      <c r="K40" s="32">
        <v>110</v>
      </c>
      <c r="L40" s="31">
        <f t="shared" si="10"/>
        <v>0</v>
      </c>
      <c r="M40" s="39"/>
      <c r="N40" s="39"/>
      <c r="O40" s="39"/>
      <c r="P40" s="39"/>
      <c r="Q40" s="39"/>
      <c r="R40" s="39">
        <f t="shared" si="6"/>
        <v>110</v>
      </c>
    </row>
    <row r="41" spans="1:18" ht="19.5" customHeight="1">
      <c r="A41" s="38"/>
      <c r="B41" s="39"/>
      <c r="C41" s="39"/>
      <c r="D41" s="39"/>
      <c r="E41" s="39"/>
      <c r="F41" s="39"/>
      <c r="G41" s="39"/>
      <c r="H41" s="39"/>
      <c r="I41" s="39"/>
      <c r="J41" s="41" t="s">
        <v>132</v>
      </c>
      <c r="K41" s="32">
        <v>200</v>
      </c>
      <c r="L41" s="31">
        <f t="shared" si="10"/>
        <v>0</v>
      </c>
      <c r="M41" s="39"/>
      <c r="N41" s="39"/>
      <c r="O41" s="39"/>
      <c r="P41" s="39"/>
      <c r="Q41" s="39"/>
      <c r="R41" s="39">
        <f t="shared" si="6"/>
        <v>200</v>
      </c>
    </row>
    <row r="42" spans="1:18" ht="19.5" customHeight="1">
      <c r="A42" s="38"/>
      <c r="B42" s="39"/>
      <c r="C42" s="39"/>
      <c r="D42" s="39"/>
      <c r="E42" s="39"/>
      <c r="F42" s="39"/>
      <c r="G42" s="39"/>
      <c r="H42" s="39"/>
      <c r="I42" s="39"/>
      <c r="J42" s="41" t="s">
        <v>133</v>
      </c>
      <c r="K42" s="32">
        <v>200</v>
      </c>
      <c r="L42" s="31">
        <f t="shared" si="10"/>
        <v>0</v>
      </c>
      <c r="M42" s="39"/>
      <c r="N42" s="39"/>
      <c r="O42" s="39"/>
      <c r="P42" s="39"/>
      <c r="Q42" s="39"/>
      <c r="R42" s="39">
        <f t="shared" si="6"/>
        <v>200</v>
      </c>
    </row>
    <row r="43" spans="1:18" ht="19.5" customHeight="1">
      <c r="A43" s="38"/>
      <c r="B43" s="39"/>
      <c r="C43" s="39"/>
      <c r="D43" s="39"/>
      <c r="E43" s="39"/>
      <c r="F43" s="39"/>
      <c r="G43" s="39"/>
      <c r="H43" s="39"/>
      <c r="I43" s="39"/>
      <c r="J43" s="41" t="s">
        <v>125</v>
      </c>
      <c r="K43" s="32">
        <v>150</v>
      </c>
      <c r="L43" s="31">
        <f t="shared" si="10"/>
        <v>0</v>
      </c>
      <c r="M43" s="39"/>
      <c r="N43" s="39"/>
      <c r="O43" s="39"/>
      <c r="P43" s="39"/>
      <c r="Q43" s="39"/>
      <c r="R43" s="39">
        <f t="shared" si="6"/>
        <v>150</v>
      </c>
    </row>
    <row r="44" spans="1:18" ht="19.5" customHeight="1">
      <c r="A44" s="38"/>
      <c r="B44" s="39"/>
      <c r="C44" s="39"/>
      <c r="D44" s="39"/>
      <c r="E44" s="39"/>
      <c r="F44" s="39"/>
      <c r="G44" s="39"/>
      <c r="H44" s="39"/>
      <c r="I44" s="39"/>
      <c r="J44" s="40" t="s">
        <v>134</v>
      </c>
      <c r="K44" s="31">
        <f aca="true" t="shared" si="18" ref="K44:Q44">SUM(K45:K49)</f>
        <v>4020</v>
      </c>
      <c r="L44" s="31">
        <f t="shared" si="10"/>
        <v>0</v>
      </c>
      <c r="M44" s="31">
        <f t="shared" si="18"/>
        <v>0</v>
      </c>
      <c r="N44" s="31">
        <f t="shared" si="18"/>
        <v>0</v>
      </c>
      <c r="O44" s="31">
        <f t="shared" si="18"/>
        <v>0</v>
      </c>
      <c r="P44" s="31">
        <f t="shared" si="18"/>
        <v>0</v>
      </c>
      <c r="Q44" s="31">
        <f t="shared" si="18"/>
        <v>0</v>
      </c>
      <c r="R44" s="39">
        <f t="shared" si="6"/>
        <v>4020</v>
      </c>
    </row>
    <row r="45" spans="1:18" ht="19.5" customHeight="1">
      <c r="A45" s="38"/>
      <c r="B45" s="39"/>
      <c r="C45" s="39"/>
      <c r="D45" s="39"/>
      <c r="E45" s="39"/>
      <c r="F45" s="39"/>
      <c r="G45" s="39"/>
      <c r="H45" s="39"/>
      <c r="I45" s="39"/>
      <c r="J45" s="41" t="s">
        <v>110</v>
      </c>
      <c r="K45" s="31">
        <v>2600</v>
      </c>
      <c r="L45" s="31">
        <f t="shared" si="10"/>
        <v>0</v>
      </c>
      <c r="M45" s="39"/>
      <c r="N45" s="39"/>
      <c r="O45" s="39"/>
      <c r="P45" s="39"/>
      <c r="Q45" s="39"/>
      <c r="R45" s="39">
        <f t="shared" si="6"/>
        <v>2600</v>
      </c>
    </row>
    <row r="46" spans="1:18" ht="19.5" customHeight="1">
      <c r="A46" s="38"/>
      <c r="B46" s="39"/>
      <c r="C46" s="39"/>
      <c r="D46" s="39"/>
      <c r="E46" s="39"/>
      <c r="F46" s="39"/>
      <c r="G46" s="39"/>
      <c r="H46" s="39"/>
      <c r="I46" s="39"/>
      <c r="J46" s="41" t="s">
        <v>111</v>
      </c>
      <c r="K46" s="32">
        <v>700</v>
      </c>
      <c r="L46" s="31">
        <f t="shared" si="10"/>
        <v>0</v>
      </c>
      <c r="M46" s="39"/>
      <c r="N46" s="39"/>
      <c r="O46" s="39"/>
      <c r="P46" s="39"/>
      <c r="Q46" s="39"/>
      <c r="R46" s="39">
        <f t="shared" si="6"/>
        <v>700</v>
      </c>
    </row>
    <row r="47" spans="1:18" ht="19.5" customHeight="1">
      <c r="A47" s="38"/>
      <c r="B47" s="39"/>
      <c r="C47" s="39"/>
      <c r="D47" s="39"/>
      <c r="E47" s="39"/>
      <c r="F47" s="39"/>
      <c r="G47" s="39"/>
      <c r="H47" s="39"/>
      <c r="I47" s="39"/>
      <c r="J47" s="41" t="s">
        <v>135</v>
      </c>
      <c r="K47" s="32">
        <v>170</v>
      </c>
      <c r="L47" s="31">
        <f t="shared" si="10"/>
        <v>0</v>
      </c>
      <c r="M47" s="39"/>
      <c r="N47" s="39"/>
      <c r="O47" s="39"/>
      <c r="P47" s="39"/>
      <c r="Q47" s="39"/>
      <c r="R47" s="39">
        <f t="shared" si="6"/>
        <v>170</v>
      </c>
    </row>
    <row r="48" spans="1:18" ht="19.5" customHeight="1">
      <c r="A48" s="38"/>
      <c r="B48" s="39"/>
      <c r="C48" s="39"/>
      <c r="D48" s="39"/>
      <c r="E48" s="39"/>
      <c r="F48" s="39"/>
      <c r="G48" s="39"/>
      <c r="H48" s="39"/>
      <c r="I48" s="39"/>
      <c r="J48" s="41" t="s">
        <v>136</v>
      </c>
      <c r="K48" s="32">
        <v>450</v>
      </c>
      <c r="L48" s="31">
        <f t="shared" si="10"/>
        <v>0</v>
      </c>
      <c r="M48" s="39"/>
      <c r="N48" s="39"/>
      <c r="O48" s="39"/>
      <c r="P48" s="39"/>
      <c r="Q48" s="39"/>
      <c r="R48" s="39">
        <f t="shared" si="6"/>
        <v>450</v>
      </c>
    </row>
    <row r="49" spans="1:18" ht="19.5" customHeight="1">
      <c r="A49" s="38"/>
      <c r="B49" s="39"/>
      <c r="C49" s="39"/>
      <c r="D49" s="39"/>
      <c r="E49" s="39"/>
      <c r="F49" s="39"/>
      <c r="G49" s="39"/>
      <c r="H49" s="39"/>
      <c r="I49" s="39"/>
      <c r="J49" s="41" t="s">
        <v>125</v>
      </c>
      <c r="K49" s="32">
        <v>100</v>
      </c>
      <c r="L49" s="31">
        <f t="shared" si="10"/>
        <v>0</v>
      </c>
      <c r="M49" s="39"/>
      <c r="N49" s="39"/>
      <c r="O49" s="39"/>
      <c r="P49" s="39"/>
      <c r="Q49" s="39"/>
      <c r="R49" s="39">
        <f t="shared" si="6"/>
        <v>100</v>
      </c>
    </row>
    <row r="50" spans="1:18" ht="19.5" customHeight="1">
      <c r="A50" s="38"/>
      <c r="B50" s="39"/>
      <c r="C50" s="39"/>
      <c r="D50" s="39"/>
      <c r="E50" s="39"/>
      <c r="F50" s="39"/>
      <c r="G50" s="39"/>
      <c r="H50" s="39"/>
      <c r="I50" s="39"/>
      <c r="J50" s="40" t="s">
        <v>137</v>
      </c>
      <c r="K50" s="31">
        <f aca="true" t="shared" si="19" ref="K50:Q50">SUM(K51:K53)</f>
        <v>6700</v>
      </c>
      <c r="L50" s="31">
        <f t="shared" si="10"/>
        <v>0</v>
      </c>
      <c r="M50" s="31">
        <f t="shared" si="19"/>
        <v>0</v>
      </c>
      <c r="N50" s="31">
        <f t="shared" si="19"/>
        <v>0</v>
      </c>
      <c r="O50" s="31">
        <f t="shared" si="19"/>
        <v>0</v>
      </c>
      <c r="P50" s="31">
        <f t="shared" si="19"/>
        <v>0</v>
      </c>
      <c r="Q50" s="31">
        <f t="shared" si="19"/>
        <v>0</v>
      </c>
      <c r="R50" s="39">
        <f t="shared" si="6"/>
        <v>6700</v>
      </c>
    </row>
    <row r="51" spans="1:18" ht="19.5" customHeight="1">
      <c r="A51" s="38"/>
      <c r="B51" s="39"/>
      <c r="C51" s="39"/>
      <c r="D51" s="39"/>
      <c r="E51" s="39"/>
      <c r="F51" s="39"/>
      <c r="G51" s="39"/>
      <c r="H51" s="39"/>
      <c r="I51" s="39"/>
      <c r="J51" s="41" t="s">
        <v>111</v>
      </c>
      <c r="K51" s="31">
        <v>6000</v>
      </c>
      <c r="L51" s="31">
        <f t="shared" si="10"/>
        <v>0</v>
      </c>
      <c r="M51" s="39"/>
      <c r="N51" s="39"/>
      <c r="O51" s="39"/>
      <c r="P51" s="39"/>
      <c r="Q51" s="39"/>
      <c r="R51" s="39">
        <f t="shared" si="6"/>
        <v>6000</v>
      </c>
    </row>
    <row r="52" spans="1:18" ht="19.5" customHeight="1">
      <c r="A52" s="38"/>
      <c r="B52" s="39"/>
      <c r="C52" s="39"/>
      <c r="D52" s="39"/>
      <c r="E52" s="39"/>
      <c r="F52" s="39"/>
      <c r="G52" s="39"/>
      <c r="H52" s="39"/>
      <c r="I52" s="39"/>
      <c r="J52" s="41" t="s">
        <v>138</v>
      </c>
      <c r="K52" s="32">
        <v>200</v>
      </c>
      <c r="L52" s="31">
        <f t="shared" si="10"/>
        <v>0</v>
      </c>
      <c r="M52" s="39"/>
      <c r="N52" s="39"/>
      <c r="O52" s="39"/>
      <c r="P52" s="39"/>
      <c r="Q52" s="39"/>
      <c r="R52" s="39">
        <f t="shared" si="6"/>
        <v>200</v>
      </c>
    </row>
    <row r="53" spans="1:18" ht="19.5" customHeight="1">
      <c r="A53" s="38"/>
      <c r="B53" s="39"/>
      <c r="C53" s="39"/>
      <c r="D53" s="39"/>
      <c r="E53" s="39"/>
      <c r="F53" s="39"/>
      <c r="G53" s="39"/>
      <c r="H53" s="39"/>
      <c r="I53" s="39"/>
      <c r="J53" s="41" t="s">
        <v>139</v>
      </c>
      <c r="K53" s="32">
        <v>500</v>
      </c>
      <c r="L53" s="31">
        <f t="shared" si="10"/>
        <v>0</v>
      </c>
      <c r="M53" s="39"/>
      <c r="N53" s="39"/>
      <c r="O53" s="39"/>
      <c r="P53" s="39"/>
      <c r="Q53" s="39"/>
      <c r="R53" s="39">
        <f t="shared" si="6"/>
        <v>500</v>
      </c>
    </row>
    <row r="54" spans="1:18" ht="19.5" customHeight="1">
      <c r="A54" s="38"/>
      <c r="B54" s="39"/>
      <c r="C54" s="39"/>
      <c r="D54" s="39"/>
      <c r="E54" s="39"/>
      <c r="F54" s="39"/>
      <c r="G54" s="39"/>
      <c r="H54" s="39"/>
      <c r="I54" s="39"/>
      <c r="J54" s="40" t="s">
        <v>140</v>
      </c>
      <c r="K54" s="32">
        <f aca="true" t="shared" si="20" ref="K54:Q54">SUM(K55)</f>
        <v>500</v>
      </c>
      <c r="L54" s="31">
        <f t="shared" si="10"/>
        <v>0</v>
      </c>
      <c r="M54" s="32">
        <f t="shared" si="20"/>
        <v>0</v>
      </c>
      <c r="N54" s="32">
        <f t="shared" si="20"/>
        <v>0</v>
      </c>
      <c r="O54" s="32">
        <f t="shared" si="20"/>
        <v>0</v>
      </c>
      <c r="P54" s="32">
        <f t="shared" si="20"/>
        <v>0</v>
      </c>
      <c r="Q54" s="32">
        <f t="shared" si="20"/>
        <v>0</v>
      </c>
      <c r="R54" s="39">
        <f t="shared" si="6"/>
        <v>500</v>
      </c>
    </row>
    <row r="55" spans="1:18" ht="19.5" customHeight="1">
      <c r="A55" s="38"/>
      <c r="B55" s="39"/>
      <c r="C55" s="39"/>
      <c r="D55" s="39"/>
      <c r="E55" s="39"/>
      <c r="F55" s="39"/>
      <c r="G55" s="39"/>
      <c r="H55" s="39"/>
      <c r="I55" s="39"/>
      <c r="J55" s="41" t="s">
        <v>141</v>
      </c>
      <c r="K55" s="32">
        <v>500</v>
      </c>
      <c r="L55" s="31">
        <f t="shared" si="10"/>
        <v>0</v>
      </c>
      <c r="M55" s="39"/>
      <c r="N55" s="39"/>
      <c r="O55" s="39"/>
      <c r="P55" s="39"/>
      <c r="Q55" s="39"/>
      <c r="R55" s="39">
        <f t="shared" si="6"/>
        <v>500</v>
      </c>
    </row>
    <row r="56" spans="1:18" ht="19.5" customHeight="1">
      <c r="A56" s="38"/>
      <c r="B56" s="39"/>
      <c r="C56" s="39"/>
      <c r="D56" s="39"/>
      <c r="E56" s="39"/>
      <c r="F56" s="39"/>
      <c r="G56" s="39"/>
      <c r="H56" s="39"/>
      <c r="I56" s="39"/>
      <c r="J56" s="40" t="s">
        <v>142</v>
      </c>
      <c r="K56" s="32">
        <f aca="true" t="shared" si="21" ref="K56:Q56">SUM(K57:K60)</f>
        <v>620</v>
      </c>
      <c r="L56" s="31">
        <f t="shared" si="10"/>
        <v>0</v>
      </c>
      <c r="M56" s="32">
        <f t="shared" si="21"/>
        <v>0</v>
      </c>
      <c r="N56" s="32">
        <f t="shared" si="21"/>
        <v>0</v>
      </c>
      <c r="O56" s="32">
        <f t="shared" si="21"/>
        <v>0</v>
      </c>
      <c r="P56" s="32">
        <f t="shared" si="21"/>
        <v>0</v>
      </c>
      <c r="Q56" s="32">
        <f t="shared" si="21"/>
        <v>0</v>
      </c>
      <c r="R56" s="39">
        <f t="shared" si="6"/>
        <v>620</v>
      </c>
    </row>
    <row r="57" spans="1:18" ht="19.5" customHeight="1">
      <c r="A57" s="38"/>
      <c r="B57" s="39"/>
      <c r="C57" s="39"/>
      <c r="D57" s="39"/>
      <c r="E57" s="39"/>
      <c r="F57" s="39"/>
      <c r="G57" s="39"/>
      <c r="H57" s="39"/>
      <c r="I57" s="39"/>
      <c r="J57" s="41" t="s">
        <v>110</v>
      </c>
      <c r="K57" s="32">
        <v>120</v>
      </c>
      <c r="L57" s="31">
        <f t="shared" si="10"/>
        <v>0</v>
      </c>
      <c r="M57" s="39"/>
      <c r="N57" s="39"/>
      <c r="O57" s="39"/>
      <c r="P57" s="39"/>
      <c r="Q57" s="39"/>
      <c r="R57" s="39">
        <f t="shared" si="6"/>
        <v>120</v>
      </c>
    </row>
    <row r="58" spans="1:18" ht="19.5" customHeight="1">
      <c r="A58" s="38"/>
      <c r="B58" s="39"/>
      <c r="C58" s="39"/>
      <c r="D58" s="39"/>
      <c r="E58" s="39"/>
      <c r="F58" s="39"/>
      <c r="G58" s="39"/>
      <c r="H58" s="39"/>
      <c r="I58" s="39"/>
      <c r="J58" s="41" t="s">
        <v>111</v>
      </c>
      <c r="K58" s="32">
        <v>200</v>
      </c>
      <c r="L58" s="31">
        <f t="shared" si="10"/>
        <v>0</v>
      </c>
      <c r="M58" s="39"/>
      <c r="N58" s="39"/>
      <c r="O58" s="39"/>
      <c r="P58" s="39"/>
      <c r="Q58" s="39"/>
      <c r="R58" s="39">
        <f t="shared" si="6"/>
        <v>200</v>
      </c>
    </row>
    <row r="59" spans="1:18" ht="19.5" customHeight="1">
      <c r="A59" s="38"/>
      <c r="B59" s="39"/>
      <c r="C59" s="39"/>
      <c r="D59" s="39"/>
      <c r="E59" s="39"/>
      <c r="F59" s="39"/>
      <c r="G59" s="39"/>
      <c r="H59" s="39"/>
      <c r="I59" s="39"/>
      <c r="J59" s="41" t="s">
        <v>143</v>
      </c>
      <c r="K59" s="32">
        <v>200</v>
      </c>
      <c r="L59" s="31">
        <f t="shared" si="10"/>
        <v>0</v>
      </c>
      <c r="M59" s="39"/>
      <c r="N59" s="39"/>
      <c r="O59" s="39"/>
      <c r="P59" s="39"/>
      <c r="Q59" s="39"/>
      <c r="R59" s="39">
        <f t="shared" si="6"/>
        <v>200</v>
      </c>
    </row>
    <row r="60" spans="1:18" ht="19.5" customHeight="1">
      <c r="A60" s="38"/>
      <c r="B60" s="39"/>
      <c r="C60" s="39"/>
      <c r="D60" s="39"/>
      <c r="E60" s="39"/>
      <c r="F60" s="39"/>
      <c r="G60" s="39"/>
      <c r="H60" s="39"/>
      <c r="I60" s="39"/>
      <c r="J60" s="41" t="s">
        <v>144</v>
      </c>
      <c r="K60" s="32">
        <v>100</v>
      </c>
      <c r="L60" s="31">
        <f t="shared" si="10"/>
        <v>0</v>
      </c>
      <c r="M60" s="39"/>
      <c r="N60" s="39"/>
      <c r="O60" s="39"/>
      <c r="P60" s="39"/>
      <c r="Q60" s="39"/>
      <c r="R60" s="39">
        <f t="shared" si="6"/>
        <v>100</v>
      </c>
    </row>
    <row r="61" spans="1:18" ht="19.5" customHeight="1">
      <c r="A61" s="38"/>
      <c r="B61" s="39"/>
      <c r="C61" s="39"/>
      <c r="D61" s="39"/>
      <c r="E61" s="39"/>
      <c r="F61" s="39"/>
      <c r="G61" s="39"/>
      <c r="H61" s="39"/>
      <c r="I61" s="39"/>
      <c r="J61" s="40" t="s">
        <v>145</v>
      </c>
      <c r="K61" s="31">
        <f aca="true" t="shared" si="22" ref="K61:Q61">SUM(K62:K64)</f>
        <v>2100</v>
      </c>
      <c r="L61" s="31">
        <f t="shared" si="10"/>
        <v>0</v>
      </c>
      <c r="M61" s="31">
        <f t="shared" si="22"/>
        <v>0</v>
      </c>
      <c r="N61" s="31">
        <f t="shared" si="22"/>
        <v>0</v>
      </c>
      <c r="O61" s="31">
        <f t="shared" si="22"/>
        <v>0</v>
      </c>
      <c r="P61" s="31">
        <f t="shared" si="22"/>
        <v>0</v>
      </c>
      <c r="Q61" s="31">
        <f t="shared" si="22"/>
        <v>0</v>
      </c>
      <c r="R61" s="39">
        <f t="shared" si="6"/>
        <v>2100</v>
      </c>
    </row>
    <row r="62" spans="1:18" ht="19.5" customHeight="1">
      <c r="A62" s="38"/>
      <c r="B62" s="39"/>
      <c r="C62" s="39"/>
      <c r="D62" s="39"/>
      <c r="E62" s="39"/>
      <c r="F62" s="39"/>
      <c r="G62" s="39"/>
      <c r="H62" s="39"/>
      <c r="I62" s="39"/>
      <c r="J62" s="41" t="s">
        <v>110</v>
      </c>
      <c r="K62" s="31">
        <v>1500</v>
      </c>
      <c r="L62" s="31">
        <f t="shared" si="10"/>
        <v>0</v>
      </c>
      <c r="M62" s="39"/>
      <c r="N62" s="39"/>
      <c r="O62" s="39"/>
      <c r="P62" s="39"/>
      <c r="Q62" s="39"/>
      <c r="R62" s="39">
        <f t="shared" si="6"/>
        <v>1500</v>
      </c>
    </row>
    <row r="63" spans="1:18" ht="19.5" customHeight="1">
      <c r="A63" s="38"/>
      <c r="B63" s="39"/>
      <c r="C63" s="39"/>
      <c r="D63" s="39"/>
      <c r="E63" s="39"/>
      <c r="F63" s="39"/>
      <c r="G63" s="39"/>
      <c r="H63" s="39"/>
      <c r="I63" s="39"/>
      <c r="J63" s="41" t="s">
        <v>111</v>
      </c>
      <c r="K63" s="32">
        <v>300</v>
      </c>
      <c r="L63" s="31">
        <f t="shared" si="10"/>
        <v>0</v>
      </c>
      <c r="M63" s="39"/>
      <c r="N63" s="39"/>
      <c r="O63" s="39"/>
      <c r="P63" s="39"/>
      <c r="Q63" s="39"/>
      <c r="R63" s="39">
        <f t="shared" si="6"/>
        <v>300</v>
      </c>
    </row>
    <row r="64" spans="1:18" ht="19.5" customHeight="1">
      <c r="A64" s="38"/>
      <c r="B64" s="39"/>
      <c r="C64" s="39"/>
      <c r="D64" s="39"/>
      <c r="E64" s="39"/>
      <c r="F64" s="39"/>
      <c r="G64" s="39"/>
      <c r="H64" s="39"/>
      <c r="I64" s="39"/>
      <c r="J64" s="41" t="s">
        <v>125</v>
      </c>
      <c r="K64" s="32">
        <v>300</v>
      </c>
      <c r="L64" s="31">
        <f t="shared" si="10"/>
        <v>0</v>
      </c>
      <c r="M64" s="39"/>
      <c r="N64" s="39"/>
      <c r="O64" s="39"/>
      <c r="P64" s="39"/>
      <c r="Q64" s="39"/>
      <c r="R64" s="39">
        <f t="shared" si="6"/>
        <v>300</v>
      </c>
    </row>
    <row r="65" spans="1:18" ht="19.5" customHeight="1">
      <c r="A65" s="38"/>
      <c r="B65" s="39"/>
      <c r="C65" s="39"/>
      <c r="D65" s="39"/>
      <c r="E65" s="39"/>
      <c r="F65" s="39"/>
      <c r="G65" s="39"/>
      <c r="H65" s="39"/>
      <c r="I65" s="39"/>
      <c r="J65" s="40" t="s">
        <v>146</v>
      </c>
      <c r="K65" s="31">
        <f aca="true" t="shared" si="23" ref="K65:Q65">SUM(K66:K69)</f>
        <v>4700</v>
      </c>
      <c r="L65" s="31">
        <f t="shared" si="10"/>
        <v>0</v>
      </c>
      <c r="M65" s="31">
        <f t="shared" si="23"/>
        <v>0</v>
      </c>
      <c r="N65" s="31">
        <f t="shared" si="23"/>
        <v>0</v>
      </c>
      <c r="O65" s="31">
        <f t="shared" si="23"/>
        <v>0</v>
      </c>
      <c r="P65" s="31">
        <f t="shared" si="23"/>
        <v>0</v>
      </c>
      <c r="Q65" s="31">
        <f t="shared" si="23"/>
        <v>0</v>
      </c>
      <c r="R65" s="39">
        <f t="shared" si="6"/>
        <v>4700</v>
      </c>
    </row>
    <row r="66" spans="1:18" ht="19.5" customHeight="1">
      <c r="A66" s="38"/>
      <c r="B66" s="39"/>
      <c r="C66" s="39"/>
      <c r="D66" s="39"/>
      <c r="E66" s="39"/>
      <c r="F66" s="39"/>
      <c r="G66" s="39"/>
      <c r="H66" s="39"/>
      <c r="I66" s="39"/>
      <c r="J66" s="41" t="s">
        <v>110</v>
      </c>
      <c r="K66" s="31">
        <v>1800</v>
      </c>
      <c r="L66" s="31">
        <f t="shared" si="10"/>
        <v>0</v>
      </c>
      <c r="M66" s="39"/>
      <c r="N66" s="39"/>
      <c r="O66" s="39"/>
      <c r="P66" s="39"/>
      <c r="Q66" s="39"/>
      <c r="R66" s="39">
        <f t="shared" si="6"/>
        <v>1800</v>
      </c>
    </row>
    <row r="67" spans="1:18" ht="19.5" customHeight="1">
      <c r="A67" s="38"/>
      <c r="B67" s="39"/>
      <c r="C67" s="39"/>
      <c r="D67" s="39"/>
      <c r="E67" s="39"/>
      <c r="F67" s="39"/>
      <c r="G67" s="39"/>
      <c r="H67" s="39"/>
      <c r="I67" s="39"/>
      <c r="J67" s="41" t="s">
        <v>111</v>
      </c>
      <c r="K67" s="31">
        <v>1600</v>
      </c>
      <c r="L67" s="31">
        <f t="shared" si="10"/>
        <v>0</v>
      </c>
      <c r="M67" s="39"/>
      <c r="N67" s="39"/>
      <c r="O67" s="39"/>
      <c r="P67" s="39"/>
      <c r="Q67" s="39"/>
      <c r="R67" s="39">
        <f t="shared" si="6"/>
        <v>1600</v>
      </c>
    </row>
    <row r="68" spans="1:18" ht="19.5" customHeight="1">
      <c r="A68" s="38"/>
      <c r="B68" s="39"/>
      <c r="C68" s="39"/>
      <c r="D68" s="39"/>
      <c r="E68" s="39"/>
      <c r="F68" s="39"/>
      <c r="G68" s="39"/>
      <c r="H68" s="39"/>
      <c r="I68" s="39"/>
      <c r="J68" s="41" t="s">
        <v>147</v>
      </c>
      <c r="K68" s="32">
        <v>800</v>
      </c>
      <c r="L68" s="31">
        <f t="shared" si="10"/>
        <v>0</v>
      </c>
      <c r="M68" s="39"/>
      <c r="N68" s="39"/>
      <c r="O68" s="39"/>
      <c r="P68" s="39"/>
      <c r="Q68" s="39"/>
      <c r="R68" s="39">
        <f t="shared" si="6"/>
        <v>800</v>
      </c>
    </row>
    <row r="69" spans="1:18" ht="19.5" customHeight="1">
      <c r="A69" s="38"/>
      <c r="B69" s="39"/>
      <c r="C69" s="39"/>
      <c r="D69" s="39"/>
      <c r="E69" s="39"/>
      <c r="F69" s="39"/>
      <c r="G69" s="39"/>
      <c r="H69" s="39"/>
      <c r="I69" s="39"/>
      <c r="J69" s="41" t="s">
        <v>148</v>
      </c>
      <c r="K69" s="32">
        <v>500</v>
      </c>
      <c r="L69" s="31">
        <f t="shared" si="10"/>
        <v>0</v>
      </c>
      <c r="M69" s="39"/>
      <c r="N69" s="39"/>
      <c r="O69" s="39"/>
      <c r="P69" s="39"/>
      <c r="Q69" s="39"/>
      <c r="R69" s="39">
        <f t="shared" si="6"/>
        <v>500</v>
      </c>
    </row>
    <row r="70" spans="1:18" ht="19.5" customHeight="1">
      <c r="A70" s="38"/>
      <c r="B70" s="39"/>
      <c r="C70" s="39"/>
      <c r="D70" s="39"/>
      <c r="E70" s="39"/>
      <c r="F70" s="39"/>
      <c r="G70" s="39"/>
      <c r="H70" s="39"/>
      <c r="I70" s="39"/>
      <c r="J70" s="40" t="s">
        <v>149</v>
      </c>
      <c r="K70" s="32">
        <f aca="true" t="shared" si="24" ref="K70:Q70">SUM(K71)</f>
        <v>80</v>
      </c>
      <c r="L70" s="31">
        <f t="shared" si="10"/>
        <v>0</v>
      </c>
      <c r="M70" s="32">
        <f t="shared" si="24"/>
        <v>0</v>
      </c>
      <c r="N70" s="32">
        <f t="shared" si="24"/>
        <v>0</v>
      </c>
      <c r="O70" s="32">
        <f t="shared" si="24"/>
        <v>0</v>
      </c>
      <c r="P70" s="32">
        <f t="shared" si="24"/>
        <v>0</v>
      </c>
      <c r="Q70" s="32">
        <f t="shared" si="24"/>
        <v>0</v>
      </c>
      <c r="R70" s="39">
        <f t="shared" si="6"/>
        <v>80</v>
      </c>
    </row>
    <row r="71" spans="1:18" ht="19.5" customHeight="1">
      <c r="A71" s="38"/>
      <c r="B71" s="39"/>
      <c r="C71" s="39"/>
      <c r="D71" s="39"/>
      <c r="E71" s="39"/>
      <c r="F71" s="39"/>
      <c r="G71" s="39"/>
      <c r="H71" s="39"/>
      <c r="I71" s="39"/>
      <c r="J71" s="41" t="s">
        <v>111</v>
      </c>
      <c r="K71" s="32">
        <v>80</v>
      </c>
      <c r="L71" s="31">
        <f t="shared" si="10"/>
        <v>0</v>
      </c>
      <c r="M71" s="39"/>
      <c r="N71" s="39"/>
      <c r="O71" s="39"/>
      <c r="P71" s="39"/>
      <c r="Q71" s="39"/>
      <c r="R71" s="39">
        <f t="shared" si="6"/>
        <v>80</v>
      </c>
    </row>
    <row r="72" spans="1:18" ht="19.5" customHeight="1">
      <c r="A72" s="38"/>
      <c r="B72" s="39"/>
      <c r="C72" s="39"/>
      <c r="D72" s="39"/>
      <c r="E72" s="39"/>
      <c r="F72" s="39"/>
      <c r="G72" s="39"/>
      <c r="H72" s="39"/>
      <c r="I72" s="39"/>
      <c r="J72" s="40" t="s">
        <v>150</v>
      </c>
      <c r="K72" s="32">
        <f aca="true" t="shared" si="25" ref="K72:Q72">SUM(K73)</f>
        <v>200</v>
      </c>
      <c r="L72" s="31">
        <f t="shared" si="10"/>
        <v>0</v>
      </c>
      <c r="M72" s="32">
        <f t="shared" si="25"/>
        <v>0</v>
      </c>
      <c r="N72" s="32">
        <f t="shared" si="25"/>
        <v>0</v>
      </c>
      <c r="O72" s="32">
        <f t="shared" si="25"/>
        <v>0</v>
      </c>
      <c r="P72" s="32">
        <f t="shared" si="25"/>
        <v>0</v>
      </c>
      <c r="Q72" s="32">
        <f t="shared" si="25"/>
        <v>0</v>
      </c>
      <c r="R72" s="39">
        <f t="shared" si="6"/>
        <v>200</v>
      </c>
    </row>
    <row r="73" spans="1:18" ht="19.5" customHeight="1">
      <c r="A73" s="38"/>
      <c r="B73" s="39"/>
      <c r="C73" s="39"/>
      <c r="D73" s="39"/>
      <c r="E73" s="39"/>
      <c r="F73" s="39"/>
      <c r="G73" s="39"/>
      <c r="H73" s="39"/>
      <c r="I73" s="39"/>
      <c r="J73" s="41" t="s">
        <v>151</v>
      </c>
      <c r="K73" s="32">
        <v>200</v>
      </c>
      <c r="L73" s="31">
        <f t="shared" si="10"/>
        <v>0</v>
      </c>
      <c r="M73" s="39"/>
      <c r="N73" s="39"/>
      <c r="O73" s="39"/>
      <c r="P73" s="39"/>
      <c r="Q73" s="39"/>
      <c r="R73" s="39">
        <f aca="true" t="shared" si="26" ref="R73:R136">K73+L73</f>
        <v>200</v>
      </c>
    </row>
    <row r="74" spans="1:18" ht="19.5" customHeight="1">
      <c r="A74" s="38"/>
      <c r="B74" s="39"/>
      <c r="C74" s="39"/>
      <c r="D74" s="39"/>
      <c r="E74" s="39"/>
      <c r="F74" s="39"/>
      <c r="G74" s="39"/>
      <c r="H74" s="39"/>
      <c r="I74" s="39"/>
      <c r="J74" s="40" t="s">
        <v>152</v>
      </c>
      <c r="K74" s="32">
        <f aca="true" t="shared" si="27" ref="K74:Q74">SUM(K75)</f>
        <v>10</v>
      </c>
      <c r="L74" s="31">
        <f aca="true" t="shared" si="28" ref="L74:L137">SUM(,M74,O74,P74,Q74)</f>
        <v>0</v>
      </c>
      <c r="M74" s="32">
        <f t="shared" si="27"/>
        <v>0</v>
      </c>
      <c r="N74" s="32">
        <f t="shared" si="27"/>
        <v>0</v>
      </c>
      <c r="O74" s="32">
        <f t="shared" si="27"/>
        <v>0</v>
      </c>
      <c r="P74" s="32">
        <f t="shared" si="27"/>
        <v>0</v>
      </c>
      <c r="Q74" s="32">
        <f t="shared" si="27"/>
        <v>0</v>
      </c>
      <c r="R74" s="39">
        <f t="shared" si="26"/>
        <v>10</v>
      </c>
    </row>
    <row r="75" spans="1:18" ht="19.5" customHeight="1">
      <c r="A75" s="38"/>
      <c r="B75" s="39"/>
      <c r="C75" s="39"/>
      <c r="D75" s="39"/>
      <c r="E75" s="39"/>
      <c r="F75" s="39"/>
      <c r="G75" s="39"/>
      <c r="H75" s="39"/>
      <c r="I75" s="39"/>
      <c r="J75" s="41" t="s">
        <v>153</v>
      </c>
      <c r="K75" s="32">
        <v>10</v>
      </c>
      <c r="L75" s="31">
        <f t="shared" si="28"/>
        <v>0</v>
      </c>
      <c r="M75" s="39"/>
      <c r="N75" s="39"/>
      <c r="O75" s="39"/>
      <c r="P75" s="39"/>
      <c r="Q75" s="39"/>
      <c r="R75" s="39">
        <f t="shared" si="26"/>
        <v>10</v>
      </c>
    </row>
    <row r="76" spans="1:18" ht="19.5" customHeight="1">
      <c r="A76" s="38"/>
      <c r="B76" s="39"/>
      <c r="C76" s="39"/>
      <c r="D76" s="39"/>
      <c r="E76" s="39"/>
      <c r="F76" s="39"/>
      <c r="G76" s="39"/>
      <c r="H76" s="39"/>
      <c r="I76" s="39"/>
      <c r="J76" s="40" t="s">
        <v>154</v>
      </c>
      <c r="K76" s="32">
        <f aca="true" t="shared" si="29" ref="K76:Q76">SUM(K77:K78)</f>
        <v>600</v>
      </c>
      <c r="L76" s="31">
        <f t="shared" si="28"/>
        <v>0</v>
      </c>
      <c r="M76" s="32">
        <f t="shared" si="29"/>
        <v>0</v>
      </c>
      <c r="N76" s="32">
        <f t="shared" si="29"/>
        <v>0</v>
      </c>
      <c r="O76" s="32">
        <f t="shared" si="29"/>
        <v>0</v>
      </c>
      <c r="P76" s="32">
        <f t="shared" si="29"/>
        <v>0</v>
      </c>
      <c r="Q76" s="32">
        <f t="shared" si="29"/>
        <v>0</v>
      </c>
      <c r="R76" s="39">
        <f t="shared" si="26"/>
        <v>600</v>
      </c>
    </row>
    <row r="77" spans="1:18" ht="19.5" customHeight="1">
      <c r="A77" s="38"/>
      <c r="B77" s="39"/>
      <c r="C77" s="39"/>
      <c r="D77" s="39"/>
      <c r="E77" s="39"/>
      <c r="F77" s="39"/>
      <c r="G77" s="39"/>
      <c r="H77" s="39"/>
      <c r="I77" s="39"/>
      <c r="J77" s="41" t="s">
        <v>110</v>
      </c>
      <c r="K77" s="32">
        <v>250</v>
      </c>
      <c r="L77" s="31">
        <f t="shared" si="28"/>
        <v>0</v>
      </c>
      <c r="M77" s="39"/>
      <c r="N77" s="39"/>
      <c r="O77" s="39"/>
      <c r="P77" s="39"/>
      <c r="Q77" s="39"/>
      <c r="R77" s="39">
        <f t="shared" si="26"/>
        <v>250</v>
      </c>
    </row>
    <row r="78" spans="1:18" ht="19.5" customHeight="1">
      <c r="A78" s="38"/>
      <c r="B78" s="39"/>
      <c r="C78" s="39"/>
      <c r="D78" s="39"/>
      <c r="E78" s="39"/>
      <c r="F78" s="39"/>
      <c r="G78" s="39"/>
      <c r="H78" s="39"/>
      <c r="I78" s="39"/>
      <c r="J78" s="41" t="s">
        <v>155</v>
      </c>
      <c r="K78" s="32">
        <v>350</v>
      </c>
      <c r="L78" s="31">
        <f t="shared" si="28"/>
        <v>0</v>
      </c>
      <c r="M78" s="39"/>
      <c r="N78" s="39"/>
      <c r="O78" s="39"/>
      <c r="P78" s="39"/>
      <c r="Q78" s="39"/>
      <c r="R78" s="39">
        <f t="shared" si="26"/>
        <v>350</v>
      </c>
    </row>
    <row r="79" spans="1:18" ht="19.5" customHeight="1">
      <c r="A79" s="38"/>
      <c r="B79" s="39"/>
      <c r="C79" s="39"/>
      <c r="D79" s="39"/>
      <c r="E79" s="39"/>
      <c r="F79" s="39"/>
      <c r="G79" s="39"/>
      <c r="H79" s="39"/>
      <c r="I79" s="39"/>
      <c r="J79" s="40" t="s">
        <v>156</v>
      </c>
      <c r="K79" s="32">
        <f aca="true" t="shared" si="30" ref="K79:Q79">SUM(K80:K81)</f>
        <v>750</v>
      </c>
      <c r="L79" s="31">
        <f t="shared" si="28"/>
        <v>0</v>
      </c>
      <c r="M79" s="32">
        <f t="shared" si="30"/>
        <v>0</v>
      </c>
      <c r="N79" s="32">
        <f t="shared" si="30"/>
        <v>0</v>
      </c>
      <c r="O79" s="32">
        <f t="shared" si="30"/>
        <v>0</v>
      </c>
      <c r="P79" s="32">
        <f t="shared" si="30"/>
        <v>0</v>
      </c>
      <c r="Q79" s="32">
        <f t="shared" si="30"/>
        <v>0</v>
      </c>
      <c r="R79" s="39">
        <f t="shared" si="26"/>
        <v>750</v>
      </c>
    </row>
    <row r="80" spans="1:18" ht="19.5" customHeight="1">
      <c r="A80" s="38"/>
      <c r="B80" s="39"/>
      <c r="C80" s="39"/>
      <c r="D80" s="39"/>
      <c r="E80" s="39"/>
      <c r="F80" s="39"/>
      <c r="G80" s="39"/>
      <c r="H80" s="39"/>
      <c r="I80" s="39"/>
      <c r="J80" s="41" t="s">
        <v>110</v>
      </c>
      <c r="K80" s="32">
        <v>400</v>
      </c>
      <c r="L80" s="31">
        <f t="shared" si="28"/>
        <v>0</v>
      </c>
      <c r="M80" s="39"/>
      <c r="N80" s="39"/>
      <c r="O80" s="39"/>
      <c r="P80" s="39"/>
      <c r="Q80" s="39"/>
      <c r="R80" s="39">
        <f t="shared" si="26"/>
        <v>400</v>
      </c>
    </row>
    <row r="81" spans="1:18" ht="19.5" customHeight="1">
      <c r="A81" s="38"/>
      <c r="B81" s="39"/>
      <c r="C81" s="39"/>
      <c r="D81" s="39"/>
      <c r="E81" s="39"/>
      <c r="F81" s="39"/>
      <c r="G81" s="39"/>
      <c r="H81" s="39"/>
      <c r="I81" s="39"/>
      <c r="J81" s="41" t="s">
        <v>111</v>
      </c>
      <c r="K81" s="32">
        <v>350</v>
      </c>
      <c r="L81" s="31">
        <f t="shared" si="28"/>
        <v>0</v>
      </c>
      <c r="M81" s="39"/>
      <c r="N81" s="39"/>
      <c r="O81" s="39"/>
      <c r="P81" s="39"/>
      <c r="Q81" s="39"/>
      <c r="R81" s="39">
        <f t="shared" si="26"/>
        <v>350</v>
      </c>
    </row>
    <row r="82" spans="1:18" ht="19.5" customHeight="1">
      <c r="A82" s="38"/>
      <c r="B82" s="39"/>
      <c r="C82" s="39"/>
      <c r="D82" s="39"/>
      <c r="E82" s="39"/>
      <c r="F82" s="39"/>
      <c r="G82" s="39"/>
      <c r="H82" s="39"/>
      <c r="I82" s="39"/>
      <c r="J82" s="40" t="s">
        <v>157</v>
      </c>
      <c r="K82" s="31">
        <f aca="true" t="shared" si="31" ref="K82:Q82">SUM(K83:K86)</f>
        <v>2100</v>
      </c>
      <c r="L82" s="31">
        <f t="shared" si="28"/>
        <v>0</v>
      </c>
      <c r="M82" s="31">
        <f t="shared" si="31"/>
        <v>0</v>
      </c>
      <c r="N82" s="31">
        <f t="shared" si="31"/>
        <v>0</v>
      </c>
      <c r="O82" s="31">
        <f t="shared" si="31"/>
        <v>0</v>
      </c>
      <c r="P82" s="31">
        <f t="shared" si="31"/>
        <v>0</v>
      </c>
      <c r="Q82" s="31">
        <f t="shared" si="31"/>
        <v>0</v>
      </c>
      <c r="R82" s="39">
        <f t="shared" si="26"/>
        <v>2100</v>
      </c>
    </row>
    <row r="83" spans="1:18" ht="19.5" customHeight="1">
      <c r="A83" s="38"/>
      <c r="B83" s="39"/>
      <c r="C83" s="39"/>
      <c r="D83" s="39"/>
      <c r="E83" s="39"/>
      <c r="F83" s="39"/>
      <c r="G83" s="39"/>
      <c r="H83" s="39"/>
      <c r="I83" s="39"/>
      <c r="J83" s="41" t="s">
        <v>110</v>
      </c>
      <c r="K83" s="31">
        <v>1000</v>
      </c>
      <c r="L83" s="31">
        <f t="shared" si="28"/>
        <v>0</v>
      </c>
      <c r="M83" s="39"/>
      <c r="N83" s="39"/>
      <c r="O83" s="39"/>
      <c r="P83" s="39"/>
      <c r="Q83" s="39"/>
      <c r="R83" s="39">
        <f t="shared" si="26"/>
        <v>1000</v>
      </c>
    </row>
    <row r="84" spans="1:18" ht="19.5" customHeight="1">
      <c r="A84" s="38"/>
      <c r="B84" s="39"/>
      <c r="C84" s="39"/>
      <c r="D84" s="39"/>
      <c r="E84" s="39"/>
      <c r="F84" s="39"/>
      <c r="G84" s="39"/>
      <c r="H84" s="39"/>
      <c r="I84" s="39"/>
      <c r="J84" s="41" t="s">
        <v>111</v>
      </c>
      <c r="K84" s="32">
        <v>800</v>
      </c>
      <c r="L84" s="31">
        <f t="shared" si="28"/>
        <v>0</v>
      </c>
      <c r="M84" s="39"/>
      <c r="N84" s="39"/>
      <c r="O84" s="39"/>
      <c r="P84" s="39"/>
      <c r="Q84" s="39"/>
      <c r="R84" s="39">
        <f t="shared" si="26"/>
        <v>800</v>
      </c>
    </row>
    <row r="85" spans="1:18" ht="19.5" customHeight="1">
      <c r="A85" s="38"/>
      <c r="B85" s="39"/>
      <c r="C85" s="39"/>
      <c r="D85" s="39"/>
      <c r="E85" s="39"/>
      <c r="F85" s="39"/>
      <c r="G85" s="39"/>
      <c r="H85" s="39"/>
      <c r="I85" s="39"/>
      <c r="J85" s="41" t="s">
        <v>125</v>
      </c>
      <c r="K85" s="32">
        <v>200</v>
      </c>
      <c r="L85" s="31">
        <f t="shared" si="28"/>
        <v>0</v>
      </c>
      <c r="M85" s="39"/>
      <c r="N85" s="39"/>
      <c r="O85" s="39"/>
      <c r="P85" s="39"/>
      <c r="Q85" s="39"/>
      <c r="R85" s="39">
        <f t="shared" si="26"/>
        <v>200</v>
      </c>
    </row>
    <row r="86" spans="1:18" ht="19.5" customHeight="1">
      <c r="A86" s="38"/>
      <c r="B86" s="39"/>
      <c r="C86" s="39"/>
      <c r="D86" s="39"/>
      <c r="E86" s="39"/>
      <c r="F86" s="39"/>
      <c r="G86" s="39"/>
      <c r="H86" s="39"/>
      <c r="I86" s="39"/>
      <c r="J86" s="41" t="s">
        <v>158</v>
      </c>
      <c r="K86" s="32">
        <v>100</v>
      </c>
      <c r="L86" s="31">
        <f t="shared" si="28"/>
        <v>0</v>
      </c>
      <c r="M86" s="39"/>
      <c r="N86" s="39"/>
      <c r="O86" s="39"/>
      <c r="P86" s="39"/>
      <c r="Q86" s="39"/>
      <c r="R86" s="39">
        <f t="shared" si="26"/>
        <v>100</v>
      </c>
    </row>
    <row r="87" spans="1:18" ht="19.5" customHeight="1">
      <c r="A87" s="38"/>
      <c r="B87" s="39"/>
      <c r="C87" s="39"/>
      <c r="D87" s="39"/>
      <c r="E87" s="39"/>
      <c r="F87" s="39"/>
      <c r="G87" s="39"/>
      <c r="H87" s="39"/>
      <c r="I87" s="39"/>
      <c r="J87" s="40" t="s">
        <v>159</v>
      </c>
      <c r="K87" s="31">
        <f aca="true" t="shared" si="32" ref="K87:Q87">SUM(K88:K93)</f>
        <v>3920</v>
      </c>
      <c r="L87" s="31">
        <f t="shared" si="28"/>
        <v>0</v>
      </c>
      <c r="M87" s="31">
        <f t="shared" si="32"/>
        <v>0</v>
      </c>
      <c r="N87" s="31">
        <f t="shared" si="32"/>
        <v>0</v>
      </c>
      <c r="O87" s="31">
        <f t="shared" si="32"/>
        <v>0</v>
      </c>
      <c r="P87" s="31">
        <f t="shared" si="32"/>
        <v>0</v>
      </c>
      <c r="Q87" s="31">
        <f t="shared" si="32"/>
        <v>0</v>
      </c>
      <c r="R87" s="39">
        <f t="shared" si="26"/>
        <v>3920</v>
      </c>
    </row>
    <row r="88" spans="1:18" ht="19.5" customHeight="1">
      <c r="A88" s="38"/>
      <c r="B88" s="39"/>
      <c r="C88" s="39"/>
      <c r="D88" s="39"/>
      <c r="E88" s="39"/>
      <c r="F88" s="39"/>
      <c r="G88" s="39"/>
      <c r="H88" s="39"/>
      <c r="I88" s="39"/>
      <c r="J88" s="41" t="s">
        <v>110</v>
      </c>
      <c r="K88" s="31">
        <v>2500</v>
      </c>
      <c r="L88" s="31">
        <f t="shared" si="28"/>
        <v>0</v>
      </c>
      <c r="M88" s="39"/>
      <c r="N88" s="39"/>
      <c r="O88" s="39"/>
      <c r="P88" s="39"/>
      <c r="Q88" s="39"/>
      <c r="R88" s="39">
        <f t="shared" si="26"/>
        <v>2500</v>
      </c>
    </row>
    <row r="89" spans="1:18" ht="19.5" customHeight="1">
      <c r="A89" s="38"/>
      <c r="B89" s="39"/>
      <c r="C89" s="39"/>
      <c r="D89" s="39"/>
      <c r="E89" s="39"/>
      <c r="F89" s="39"/>
      <c r="G89" s="39"/>
      <c r="H89" s="39"/>
      <c r="I89" s="39"/>
      <c r="J89" s="41" t="s">
        <v>111</v>
      </c>
      <c r="K89" s="31">
        <v>1200</v>
      </c>
      <c r="L89" s="31">
        <f t="shared" si="28"/>
        <v>0</v>
      </c>
      <c r="M89" s="39"/>
      <c r="N89" s="39"/>
      <c r="O89" s="39"/>
      <c r="P89" s="39"/>
      <c r="Q89" s="39"/>
      <c r="R89" s="39">
        <f t="shared" si="26"/>
        <v>1200</v>
      </c>
    </row>
    <row r="90" spans="1:18" ht="19.5" customHeight="1">
      <c r="A90" s="38"/>
      <c r="B90" s="39"/>
      <c r="C90" s="39"/>
      <c r="D90" s="39"/>
      <c r="E90" s="39"/>
      <c r="F90" s="39"/>
      <c r="G90" s="39"/>
      <c r="H90" s="39"/>
      <c r="I90" s="39"/>
      <c r="J90" s="41" t="s">
        <v>160</v>
      </c>
      <c r="K90" s="32">
        <v>10</v>
      </c>
      <c r="L90" s="31">
        <f t="shared" si="28"/>
        <v>0</v>
      </c>
      <c r="M90" s="39"/>
      <c r="N90" s="39"/>
      <c r="O90" s="39"/>
      <c r="P90" s="39"/>
      <c r="Q90" s="39"/>
      <c r="R90" s="39">
        <f t="shared" si="26"/>
        <v>10</v>
      </c>
    </row>
    <row r="91" spans="1:18" ht="19.5" customHeight="1">
      <c r="A91" s="38"/>
      <c r="B91" s="39"/>
      <c r="C91" s="39"/>
      <c r="D91" s="39"/>
      <c r="E91" s="39"/>
      <c r="F91" s="39"/>
      <c r="G91" s="39"/>
      <c r="H91" s="39"/>
      <c r="I91" s="39"/>
      <c r="J91" s="41" t="s">
        <v>161</v>
      </c>
      <c r="K91" s="32">
        <v>10</v>
      </c>
      <c r="L91" s="31">
        <f t="shared" si="28"/>
        <v>0</v>
      </c>
      <c r="M91" s="39"/>
      <c r="N91" s="39"/>
      <c r="O91" s="39"/>
      <c r="P91" s="39"/>
      <c r="Q91" s="39"/>
      <c r="R91" s="39">
        <f t="shared" si="26"/>
        <v>10</v>
      </c>
    </row>
    <row r="92" spans="1:18" ht="19.5" customHeight="1">
      <c r="A92" s="38"/>
      <c r="B92" s="39"/>
      <c r="C92" s="39"/>
      <c r="D92" s="39"/>
      <c r="E92" s="39"/>
      <c r="F92" s="39"/>
      <c r="G92" s="39"/>
      <c r="H92" s="39"/>
      <c r="I92" s="39"/>
      <c r="J92" s="41" t="s">
        <v>125</v>
      </c>
      <c r="K92" s="32">
        <v>100</v>
      </c>
      <c r="L92" s="31">
        <f t="shared" si="28"/>
        <v>0</v>
      </c>
      <c r="M92" s="39"/>
      <c r="N92" s="39"/>
      <c r="O92" s="39"/>
      <c r="P92" s="39"/>
      <c r="Q92" s="39"/>
      <c r="R92" s="39">
        <f t="shared" si="26"/>
        <v>100</v>
      </c>
    </row>
    <row r="93" spans="1:18" ht="19.5" customHeight="1">
      <c r="A93" s="38"/>
      <c r="B93" s="39"/>
      <c r="C93" s="39"/>
      <c r="D93" s="39"/>
      <c r="E93" s="39"/>
      <c r="F93" s="39"/>
      <c r="G93" s="39"/>
      <c r="H93" s="39"/>
      <c r="I93" s="39"/>
      <c r="J93" s="41" t="s">
        <v>162</v>
      </c>
      <c r="K93" s="32">
        <v>100</v>
      </c>
      <c r="L93" s="31">
        <f t="shared" si="28"/>
        <v>0</v>
      </c>
      <c r="M93" s="39"/>
      <c r="N93" s="39"/>
      <c r="O93" s="39"/>
      <c r="P93" s="39"/>
      <c r="Q93" s="39"/>
      <c r="R93" s="39">
        <f t="shared" si="26"/>
        <v>100</v>
      </c>
    </row>
    <row r="94" spans="1:18" ht="19.5" customHeight="1">
      <c r="A94" s="38"/>
      <c r="B94" s="39"/>
      <c r="C94" s="39"/>
      <c r="D94" s="39"/>
      <c r="E94" s="39"/>
      <c r="F94" s="39"/>
      <c r="G94" s="39"/>
      <c r="H94" s="39"/>
      <c r="I94" s="39"/>
      <c r="J94" s="40" t="s">
        <v>163</v>
      </c>
      <c r="K94" s="31">
        <f aca="true" t="shared" si="33" ref="K94:Q94">SUM(K95:K98)</f>
        <v>3020</v>
      </c>
      <c r="L94" s="31">
        <f t="shared" si="28"/>
        <v>0</v>
      </c>
      <c r="M94" s="31">
        <f t="shared" si="33"/>
        <v>0</v>
      </c>
      <c r="N94" s="31">
        <f t="shared" si="33"/>
        <v>0</v>
      </c>
      <c r="O94" s="31">
        <f t="shared" si="33"/>
        <v>0</v>
      </c>
      <c r="P94" s="31">
        <f t="shared" si="33"/>
        <v>0</v>
      </c>
      <c r="Q94" s="31">
        <f t="shared" si="33"/>
        <v>0</v>
      </c>
      <c r="R94" s="39">
        <f t="shared" si="26"/>
        <v>3020</v>
      </c>
    </row>
    <row r="95" spans="1:18" ht="19.5" customHeight="1">
      <c r="A95" s="38"/>
      <c r="B95" s="39"/>
      <c r="C95" s="39"/>
      <c r="D95" s="39"/>
      <c r="E95" s="39"/>
      <c r="F95" s="39"/>
      <c r="G95" s="39"/>
      <c r="H95" s="39"/>
      <c r="I95" s="39"/>
      <c r="J95" s="41" t="s">
        <v>110</v>
      </c>
      <c r="K95" s="32">
        <v>700</v>
      </c>
      <c r="L95" s="31">
        <f t="shared" si="28"/>
        <v>0</v>
      </c>
      <c r="M95" s="39"/>
      <c r="N95" s="39"/>
      <c r="O95" s="39"/>
      <c r="P95" s="39"/>
      <c r="Q95" s="39"/>
      <c r="R95" s="39">
        <f t="shared" si="26"/>
        <v>700</v>
      </c>
    </row>
    <row r="96" spans="1:18" ht="19.5" customHeight="1">
      <c r="A96" s="38"/>
      <c r="B96" s="39"/>
      <c r="C96" s="39"/>
      <c r="D96" s="39"/>
      <c r="E96" s="39"/>
      <c r="F96" s="39"/>
      <c r="G96" s="39"/>
      <c r="H96" s="39"/>
      <c r="I96" s="39"/>
      <c r="J96" s="41" t="s">
        <v>111</v>
      </c>
      <c r="K96" s="31">
        <v>1300</v>
      </c>
      <c r="L96" s="31">
        <f t="shared" si="28"/>
        <v>0</v>
      </c>
      <c r="M96" s="39"/>
      <c r="N96" s="39"/>
      <c r="O96" s="39"/>
      <c r="P96" s="39"/>
      <c r="Q96" s="39"/>
      <c r="R96" s="39">
        <f t="shared" si="26"/>
        <v>1300</v>
      </c>
    </row>
    <row r="97" spans="1:18" ht="19.5" customHeight="1">
      <c r="A97" s="38"/>
      <c r="B97" s="39"/>
      <c r="C97" s="39"/>
      <c r="D97" s="39"/>
      <c r="E97" s="39"/>
      <c r="F97" s="39"/>
      <c r="G97" s="39"/>
      <c r="H97" s="39"/>
      <c r="I97" s="39"/>
      <c r="J97" s="41" t="s">
        <v>125</v>
      </c>
      <c r="K97" s="32">
        <v>20</v>
      </c>
      <c r="L97" s="31">
        <f t="shared" si="28"/>
        <v>0</v>
      </c>
      <c r="M97" s="39"/>
      <c r="N97" s="39"/>
      <c r="O97" s="39"/>
      <c r="P97" s="39"/>
      <c r="Q97" s="39"/>
      <c r="R97" s="39">
        <f t="shared" si="26"/>
        <v>20</v>
      </c>
    </row>
    <row r="98" spans="1:18" ht="19.5" customHeight="1">
      <c r="A98" s="38"/>
      <c r="B98" s="39"/>
      <c r="C98" s="39"/>
      <c r="D98" s="39"/>
      <c r="E98" s="39"/>
      <c r="F98" s="39"/>
      <c r="G98" s="39"/>
      <c r="H98" s="39"/>
      <c r="I98" s="39"/>
      <c r="J98" s="41" t="s">
        <v>164</v>
      </c>
      <c r="K98" s="31">
        <v>1000</v>
      </c>
      <c r="L98" s="31">
        <f t="shared" si="28"/>
        <v>0</v>
      </c>
      <c r="M98" s="39"/>
      <c r="N98" s="39"/>
      <c r="O98" s="39"/>
      <c r="P98" s="39"/>
      <c r="Q98" s="39"/>
      <c r="R98" s="39">
        <f t="shared" si="26"/>
        <v>1000</v>
      </c>
    </row>
    <row r="99" spans="1:18" ht="19.5" customHeight="1">
      <c r="A99" s="38"/>
      <c r="B99" s="39"/>
      <c r="C99" s="39"/>
      <c r="D99" s="39"/>
      <c r="E99" s="39"/>
      <c r="F99" s="39"/>
      <c r="G99" s="39"/>
      <c r="H99" s="39"/>
      <c r="I99" s="39"/>
      <c r="J99" s="40" t="s">
        <v>165</v>
      </c>
      <c r="K99" s="32">
        <f aca="true" t="shared" si="34" ref="K99:Q99">SUM(K100:K101)</f>
        <v>550</v>
      </c>
      <c r="L99" s="31">
        <f t="shared" si="28"/>
        <v>0</v>
      </c>
      <c r="M99" s="32">
        <f t="shared" si="34"/>
        <v>0</v>
      </c>
      <c r="N99" s="32">
        <f t="shared" si="34"/>
        <v>0</v>
      </c>
      <c r="O99" s="32">
        <f t="shared" si="34"/>
        <v>0</v>
      </c>
      <c r="P99" s="32">
        <f t="shared" si="34"/>
        <v>0</v>
      </c>
      <c r="Q99" s="32">
        <f t="shared" si="34"/>
        <v>0</v>
      </c>
      <c r="R99" s="39">
        <f t="shared" si="26"/>
        <v>550</v>
      </c>
    </row>
    <row r="100" spans="1:18" ht="19.5" customHeight="1">
      <c r="A100" s="38"/>
      <c r="B100" s="39"/>
      <c r="C100" s="39"/>
      <c r="D100" s="39"/>
      <c r="E100" s="39"/>
      <c r="F100" s="39"/>
      <c r="G100" s="39"/>
      <c r="H100" s="39"/>
      <c r="I100" s="39"/>
      <c r="J100" s="41" t="s">
        <v>110</v>
      </c>
      <c r="K100" s="32">
        <v>450</v>
      </c>
      <c r="L100" s="31">
        <f t="shared" si="28"/>
        <v>0</v>
      </c>
      <c r="M100" s="39"/>
      <c r="N100" s="39"/>
      <c r="O100" s="39"/>
      <c r="P100" s="39"/>
      <c r="Q100" s="39"/>
      <c r="R100" s="39">
        <f t="shared" si="26"/>
        <v>450</v>
      </c>
    </row>
    <row r="101" spans="1:18" ht="19.5" customHeight="1">
      <c r="A101" s="38"/>
      <c r="B101" s="39"/>
      <c r="C101" s="39"/>
      <c r="D101" s="39"/>
      <c r="E101" s="39"/>
      <c r="F101" s="39"/>
      <c r="G101" s="39"/>
      <c r="H101" s="39"/>
      <c r="I101" s="39"/>
      <c r="J101" s="41" t="s">
        <v>125</v>
      </c>
      <c r="K101" s="32">
        <v>100</v>
      </c>
      <c r="L101" s="31">
        <f t="shared" si="28"/>
        <v>0</v>
      </c>
      <c r="M101" s="39"/>
      <c r="N101" s="39"/>
      <c r="O101" s="39"/>
      <c r="P101" s="39"/>
      <c r="Q101" s="39"/>
      <c r="R101" s="39">
        <f t="shared" si="26"/>
        <v>100</v>
      </c>
    </row>
    <row r="102" spans="1:18" ht="19.5" customHeight="1">
      <c r="A102" s="38"/>
      <c r="B102" s="39"/>
      <c r="C102" s="39"/>
      <c r="D102" s="39"/>
      <c r="E102" s="39"/>
      <c r="F102" s="39"/>
      <c r="G102" s="39"/>
      <c r="H102" s="39"/>
      <c r="I102" s="39"/>
      <c r="J102" s="40" t="s">
        <v>166</v>
      </c>
      <c r="K102" s="32">
        <f aca="true" t="shared" si="35" ref="K102:Q102">SUM(K103:K104)</f>
        <v>800</v>
      </c>
      <c r="L102" s="31">
        <f t="shared" si="28"/>
        <v>0</v>
      </c>
      <c r="M102" s="32">
        <f t="shared" si="35"/>
        <v>0</v>
      </c>
      <c r="N102" s="32">
        <f t="shared" si="35"/>
        <v>0</v>
      </c>
      <c r="O102" s="32">
        <f t="shared" si="35"/>
        <v>0</v>
      </c>
      <c r="P102" s="32">
        <f t="shared" si="35"/>
        <v>0</v>
      </c>
      <c r="Q102" s="32">
        <f t="shared" si="35"/>
        <v>0</v>
      </c>
      <c r="R102" s="39">
        <f t="shared" si="26"/>
        <v>800</v>
      </c>
    </row>
    <row r="103" spans="1:18" ht="19.5" customHeight="1">
      <c r="A103" s="38"/>
      <c r="B103" s="39"/>
      <c r="C103" s="39"/>
      <c r="D103" s="39"/>
      <c r="E103" s="39"/>
      <c r="F103" s="39"/>
      <c r="G103" s="39"/>
      <c r="H103" s="39"/>
      <c r="I103" s="39"/>
      <c r="J103" s="41" t="s">
        <v>110</v>
      </c>
      <c r="K103" s="32">
        <v>500</v>
      </c>
      <c r="L103" s="31">
        <f t="shared" si="28"/>
        <v>0</v>
      </c>
      <c r="M103" s="39"/>
      <c r="N103" s="39"/>
      <c r="O103" s="39"/>
      <c r="P103" s="39"/>
      <c r="Q103" s="39"/>
      <c r="R103" s="39">
        <f t="shared" si="26"/>
        <v>500</v>
      </c>
    </row>
    <row r="104" spans="1:18" ht="19.5" customHeight="1">
      <c r="A104" s="38"/>
      <c r="B104" s="39"/>
      <c r="C104" s="39"/>
      <c r="D104" s="39"/>
      <c r="E104" s="39"/>
      <c r="F104" s="39"/>
      <c r="G104" s="39"/>
      <c r="H104" s="39"/>
      <c r="I104" s="39"/>
      <c r="J104" s="41" t="s">
        <v>111</v>
      </c>
      <c r="K104" s="32">
        <v>300</v>
      </c>
      <c r="L104" s="31">
        <f t="shared" si="28"/>
        <v>0</v>
      </c>
      <c r="M104" s="39"/>
      <c r="N104" s="39"/>
      <c r="O104" s="39"/>
      <c r="P104" s="39"/>
      <c r="Q104" s="39"/>
      <c r="R104" s="39">
        <f t="shared" si="26"/>
        <v>300</v>
      </c>
    </row>
    <row r="105" spans="1:18" ht="19.5" customHeight="1">
      <c r="A105" s="38"/>
      <c r="B105" s="39"/>
      <c r="C105" s="39"/>
      <c r="D105" s="39"/>
      <c r="E105" s="39"/>
      <c r="F105" s="39"/>
      <c r="G105" s="39"/>
      <c r="H105" s="39"/>
      <c r="I105" s="39"/>
      <c r="J105" s="40" t="s">
        <v>167</v>
      </c>
      <c r="K105" s="32">
        <f aca="true" t="shared" si="36" ref="K105:Q105">SUM(K106:K108)</f>
        <v>950</v>
      </c>
      <c r="L105" s="31">
        <f t="shared" si="28"/>
        <v>0</v>
      </c>
      <c r="M105" s="32">
        <f t="shared" si="36"/>
        <v>0</v>
      </c>
      <c r="N105" s="32">
        <f t="shared" si="36"/>
        <v>0</v>
      </c>
      <c r="O105" s="32">
        <f t="shared" si="36"/>
        <v>0</v>
      </c>
      <c r="P105" s="32">
        <f t="shared" si="36"/>
        <v>0</v>
      </c>
      <c r="Q105" s="32">
        <f t="shared" si="36"/>
        <v>0</v>
      </c>
      <c r="R105" s="39">
        <f t="shared" si="26"/>
        <v>950</v>
      </c>
    </row>
    <row r="106" spans="1:18" ht="19.5" customHeight="1">
      <c r="A106" s="38"/>
      <c r="B106" s="39"/>
      <c r="C106" s="39"/>
      <c r="D106" s="39"/>
      <c r="E106" s="39"/>
      <c r="F106" s="39"/>
      <c r="G106" s="39"/>
      <c r="H106" s="39"/>
      <c r="I106" s="39"/>
      <c r="J106" s="41" t="s">
        <v>110</v>
      </c>
      <c r="K106" s="32">
        <v>600</v>
      </c>
      <c r="L106" s="31">
        <f t="shared" si="28"/>
        <v>0</v>
      </c>
      <c r="M106" s="39"/>
      <c r="N106" s="39"/>
      <c r="O106" s="39"/>
      <c r="P106" s="39"/>
      <c r="Q106" s="39"/>
      <c r="R106" s="39">
        <f t="shared" si="26"/>
        <v>600</v>
      </c>
    </row>
    <row r="107" spans="1:18" ht="19.5" customHeight="1">
      <c r="A107" s="38"/>
      <c r="B107" s="39"/>
      <c r="C107" s="39"/>
      <c r="D107" s="39"/>
      <c r="E107" s="39"/>
      <c r="F107" s="39"/>
      <c r="G107" s="39"/>
      <c r="H107" s="39"/>
      <c r="I107" s="39"/>
      <c r="J107" s="41" t="s">
        <v>111</v>
      </c>
      <c r="K107" s="32">
        <v>250</v>
      </c>
      <c r="L107" s="31">
        <f t="shared" si="28"/>
        <v>0</v>
      </c>
      <c r="M107" s="39"/>
      <c r="N107" s="39"/>
      <c r="O107" s="39"/>
      <c r="P107" s="39"/>
      <c r="Q107" s="39"/>
      <c r="R107" s="39">
        <f t="shared" si="26"/>
        <v>250</v>
      </c>
    </row>
    <row r="108" spans="1:18" ht="19.5" customHeight="1">
      <c r="A108" s="38"/>
      <c r="B108" s="39"/>
      <c r="C108" s="39"/>
      <c r="D108" s="39"/>
      <c r="E108" s="39"/>
      <c r="F108" s="39"/>
      <c r="G108" s="39"/>
      <c r="H108" s="39"/>
      <c r="I108" s="39"/>
      <c r="J108" s="41" t="s">
        <v>168</v>
      </c>
      <c r="K108" s="32">
        <v>100</v>
      </c>
      <c r="L108" s="31">
        <f t="shared" si="28"/>
        <v>0</v>
      </c>
      <c r="M108" s="39"/>
      <c r="N108" s="39"/>
      <c r="O108" s="39"/>
      <c r="P108" s="39"/>
      <c r="Q108" s="39"/>
      <c r="R108" s="39">
        <f t="shared" si="26"/>
        <v>100</v>
      </c>
    </row>
    <row r="109" spans="1:18" ht="19.5" customHeight="1">
      <c r="A109" s="38"/>
      <c r="B109" s="39"/>
      <c r="C109" s="39"/>
      <c r="D109" s="39"/>
      <c r="E109" s="39"/>
      <c r="F109" s="39"/>
      <c r="G109" s="39"/>
      <c r="H109" s="39"/>
      <c r="I109" s="39"/>
      <c r="J109" s="40" t="s">
        <v>169</v>
      </c>
      <c r="K109" s="31">
        <f>SUM(K110)</f>
        <v>18130</v>
      </c>
      <c r="L109" s="31">
        <f t="shared" si="28"/>
        <v>-2660</v>
      </c>
      <c r="M109" s="31">
        <f>SUM(M110)</f>
        <v>-5320</v>
      </c>
      <c r="N109" s="31">
        <f>SUM(N110)</f>
        <v>0</v>
      </c>
      <c r="O109" s="31">
        <f>SUM(O110)</f>
        <v>0</v>
      </c>
      <c r="P109" s="31">
        <f>SUM(P110)</f>
        <v>0</v>
      </c>
      <c r="Q109" s="31">
        <f>SUM(Q110)</f>
        <v>2660</v>
      </c>
      <c r="R109" s="39">
        <f t="shared" si="26"/>
        <v>15470</v>
      </c>
    </row>
    <row r="110" spans="1:18" ht="19.5" customHeight="1">
      <c r="A110" s="38"/>
      <c r="B110" s="39"/>
      <c r="C110" s="39"/>
      <c r="D110" s="39"/>
      <c r="E110" s="39"/>
      <c r="F110" s="39"/>
      <c r="G110" s="39"/>
      <c r="H110" s="39"/>
      <c r="I110" s="39"/>
      <c r="J110" s="41" t="s">
        <v>170</v>
      </c>
      <c r="K110" s="31">
        <v>18130</v>
      </c>
      <c r="L110" s="31">
        <f t="shared" si="28"/>
        <v>-2660</v>
      </c>
      <c r="M110" s="39">
        <v>-5320</v>
      </c>
      <c r="N110" s="39"/>
      <c r="O110" s="39"/>
      <c r="P110" s="39"/>
      <c r="Q110" s="39">
        <v>2660</v>
      </c>
      <c r="R110" s="39">
        <f t="shared" si="26"/>
        <v>15470</v>
      </c>
    </row>
    <row r="111" spans="1:18" ht="19.5" customHeight="1">
      <c r="A111" s="38"/>
      <c r="B111" s="39"/>
      <c r="C111" s="39"/>
      <c r="D111" s="39"/>
      <c r="E111" s="39"/>
      <c r="F111" s="39"/>
      <c r="G111" s="39"/>
      <c r="H111" s="39"/>
      <c r="I111" s="39"/>
      <c r="J111" s="40" t="s">
        <v>171</v>
      </c>
      <c r="K111" s="32">
        <f aca="true" t="shared" si="37" ref="K111:Q111">SUM(K112)</f>
        <v>850</v>
      </c>
      <c r="L111" s="31">
        <f t="shared" si="28"/>
        <v>4050</v>
      </c>
      <c r="M111" s="32">
        <f t="shared" si="37"/>
        <v>3100</v>
      </c>
      <c r="N111" s="32">
        <f t="shared" si="37"/>
        <v>0</v>
      </c>
      <c r="O111" s="32">
        <f t="shared" si="37"/>
        <v>0</v>
      </c>
      <c r="P111" s="32">
        <f t="shared" si="37"/>
        <v>0</v>
      </c>
      <c r="Q111" s="32">
        <f t="shared" si="37"/>
        <v>950</v>
      </c>
      <c r="R111" s="39">
        <f t="shared" si="26"/>
        <v>4900</v>
      </c>
    </row>
    <row r="112" spans="1:18" ht="19.5" customHeight="1">
      <c r="A112" s="38"/>
      <c r="B112" s="39"/>
      <c r="C112" s="39"/>
      <c r="D112" s="39"/>
      <c r="E112" s="39"/>
      <c r="F112" s="39"/>
      <c r="G112" s="39"/>
      <c r="H112" s="39"/>
      <c r="I112" s="39"/>
      <c r="J112" s="40" t="s">
        <v>172</v>
      </c>
      <c r="K112" s="32">
        <f>SUM(K113:K115)</f>
        <v>850</v>
      </c>
      <c r="L112" s="31">
        <f t="shared" si="28"/>
        <v>4050</v>
      </c>
      <c r="M112" s="32">
        <f>SUM(M113:M115)</f>
        <v>3100</v>
      </c>
      <c r="N112" s="32">
        <f>SUM(N113:N115)</f>
        <v>0</v>
      </c>
      <c r="O112" s="32">
        <f>SUM(O113:O115)</f>
        <v>0</v>
      </c>
      <c r="P112" s="32">
        <f>SUM(P113:P115)</f>
        <v>0</v>
      </c>
      <c r="Q112" s="32">
        <f>SUM(Q113:Q115)</f>
        <v>950</v>
      </c>
      <c r="R112" s="39">
        <f t="shared" si="26"/>
        <v>4900</v>
      </c>
    </row>
    <row r="113" spans="1:18" ht="19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41" t="s">
        <v>173</v>
      </c>
      <c r="K113" s="32">
        <v>150</v>
      </c>
      <c r="L113" s="31">
        <f t="shared" si="28"/>
        <v>4050</v>
      </c>
      <c r="M113" s="39">
        <f>-1900+5000</f>
        <v>3100</v>
      </c>
      <c r="N113" s="39"/>
      <c r="O113" s="39"/>
      <c r="P113" s="39"/>
      <c r="Q113" s="39">
        <v>950</v>
      </c>
      <c r="R113" s="39">
        <f t="shared" si="26"/>
        <v>4200</v>
      </c>
    </row>
    <row r="114" spans="1:18" ht="19.5" customHeight="1">
      <c r="A114" s="38"/>
      <c r="B114" s="39"/>
      <c r="C114" s="39"/>
      <c r="D114" s="39"/>
      <c r="E114" s="39"/>
      <c r="F114" s="39"/>
      <c r="G114" s="39"/>
      <c r="H114" s="39"/>
      <c r="I114" s="39"/>
      <c r="J114" s="41" t="s">
        <v>174</v>
      </c>
      <c r="K114" s="32">
        <v>300</v>
      </c>
      <c r="L114" s="31">
        <f t="shared" si="28"/>
        <v>0</v>
      </c>
      <c r="M114" s="39"/>
      <c r="N114" s="39"/>
      <c r="O114" s="39"/>
      <c r="P114" s="39"/>
      <c r="Q114" s="39"/>
      <c r="R114" s="39">
        <f t="shared" si="26"/>
        <v>300</v>
      </c>
    </row>
    <row r="115" spans="1:18" ht="19.5" customHeight="1">
      <c r="A115" s="38"/>
      <c r="B115" s="39"/>
      <c r="C115" s="39"/>
      <c r="D115" s="39"/>
      <c r="E115" s="39"/>
      <c r="F115" s="39"/>
      <c r="G115" s="39"/>
      <c r="H115" s="39"/>
      <c r="I115" s="39"/>
      <c r="J115" s="41" t="s">
        <v>175</v>
      </c>
      <c r="K115" s="32">
        <v>400</v>
      </c>
      <c r="L115" s="31">
        <f t="shared" si="28"/>
        <v>0</v>
      </c>
      <c r="M115" s="39"/>
      <c r="N115" s="39"/>
      <c r="O115" s="39"/>
      <c r="P115" s="39"/>
      <c r="Q115" s="39"/>
      <c r="R115" s="39">
        <f t="shared" si="26"/>
        <v>400</v>
      </c>
    </row>
    <row r="116" spans="1:18" ht="19.5" customHeight="1">
      <c r="A116" s="38"/>
      <c r="B116" s="39"/>
      <c r="C116" s="39"/>
      <c r="D116" s="39"/>
      <c r="E116" s="39"/>
      <c r="F116" s="39"/>
      <c r="G116" s="39"/>
      <c r="H116" s="39"/>
      <c r="I116" s="39"/>
      <c r="J116" s="40" t="s">
        <v>176</v>
      </c>
      <c r="K116" s="31">
        <f aca="true" t="shared" si="38" ref="K116:Q116">SUM(K117,K120,K127,K129,K131,K138)</f>
        <v>23000</v>
      </c>
      <c r="L116" s="31">
        <f t="shared" si="28"/>
        <v>11179</v>
      </c>
      <c r="M116" s="31">
        <f t="shared" si="38"/>
        <v>21600</v>
      </c>
      <c r="N116" s="31">
        <f t="shared" si="38"/>
        <v>0</v>
      </c>
      <c r="O116" s="31">
        <f t="shared" si="38"/>
        <v>0</v>
      </c>
      <c r="P116" s="31">
        <f t="shared" si="38"/>
        <v>379</v>
      </c>
      <c r="Q116" s="31">
        <f t="shared" si="38"/>
        <v>-10800</v>
      </c>
      <c r="R116" s="39">
        <f t="shared" si="26"/>
        <v>34179</v>
      </c>
    </row>
    <row r="117" spans="1:18" ht="19.5" customHeight="1">
      <c r="A117" s="38"/>
      <c r="B117" s="39"/>
      <c r="C117" s="39"/>
      <c r="D117" s="39"/>
      <c r="E117" s="39"/>
      <c r="F117" s="39"/>
      <c r="G117" s="39"/>
      <c r="H117" s="39"/>
      <c r="I117" s="39"/>
      <c r="J117" s="40" t="s">
        <v>177</v>
      </c>
      <c r="K117" s="31">
        <f aca="true" t="shared" si="39" ref="K117:Q117">SUM(K118:K119)</f>
        <v>2150</v>
      </c>
      <c r="L117" s="31">
        <f t="shared" si="28"/>
        <v>50</v>
      </c>
      <c r="M117" s="31">
        <f t="shared" si="39"/>
        <v>0</v>
      </c>
      <c r="N117" s="31">
        <f t="shared" si="39"/>
        <v>0</v>
      </c>
      <c r="O117" s="31">
        <f t="shared" si="39"/>
        <v>0</v>
      </c>
      <c r="P117" s="31">
        <f t="shared" si="39"/>
        <v>50</v>
      </c>
      <c r="Q117" s="31">
        <f t="shared" si="39"/>
        <v>0</v>
      </c>
      <c r="R117" s="39">
        <f t="shared" si="26"/>
        <v>2200</v>
      </c>
    </row>
    <row r="118" spans="1:18" ht="19.5" customHeight="1">
      <c r="A118" s="38"/>
      <c r="B118" s="39"/>
      <c r="C118" s="39"/>
      <c r="D118" s="39"/>
      <c r="E118" s="39"/>
      <c r="F118" s="39"/>
      <c r="G118" s="39"/>
      <c r="H118" s="39"/>
      <c r="I118" s="39"/>
      <c r="J118" s="41" t="s">
        <v>178</v>
      </c>
      <c r="K118" s="32">
        <v>200</v>
      </c>
      <c r="L118" s="31">
        <f t="shared" si="28"/>
        <v>30</v>
      </c>
      <c r="M118" s="39"/>
      <c r="N118" s="39"/>
      <c r="O118" s="39"/>
      <c r="P118" s="39">
        <v>30</v>
      </c>
      <c r="Q118" s="39"/>
      <c r="R118" s="39">
        <f t="shared" si="26"/>
        <v>230</v>
      </c>
    </row>
    <row r="119" spans="1:18" ht="19.5" customHeight="1">
      <c r="A119" s="38"/>
      <c r="B119" s="39"/>
      <c r="C119" s="39"/>
      <c r="D119" s="39"/>
      <c r="E119" s="39"/>
      <c r="F119" s="39"/>
      <c r="G119" s="39"/>
      <c r="H119" s="39"/>
      <c r="I119" s="39"/>
      <c r="J119" s="41" t="s">
        <v>179</v>
      </c>
      <c r="K119" s="31">
        <v>1950</v>
      </c>
      <c r="L119" s="31">
        <f t="shared" si="28"/>
        <v>20</v>
      </c>
      <c r="M119" s="39"/>
      <c r="N119" s="39"/>
      <c r="O119" s="39"/>
      <c r="P119" s="39">
        <v>20</v>
      </c>
      <c r="Q119" s="39"/>
      <c r="R119" s="39">
        <f t="shared" si="26"/>
        <v>1970</v>
      </c>
    </row>
    <row r="120" spans="1:18" ht="19.5" customHeight="1">
      <c r="A120" s="38"/>
      <c r="B120" s="39"/>
      <c r="C120" s="39"/>
      <c r="D120" s="39"/>
      <c r="E120" s="39"/>
      <c r="F120" s="39"/>
      <c r="G120" s="39"/>
      <c r="H120" s="39"/>
      <c r="I120" s="39"/>
      <c r="J120" s="40" t="s">
        <v>180</v>
      </c>
      <c r="K120" s="31">
        <f aca="true" t="shared" si="40" ref="K120:Q120">SUM(K121:K126)</f>
        <v>17660</v>
      </c>
      <c r="L120" s="31">
        <f t="shared" si="28"/>
        <v>151</v>
      </c>
      <c r="M120" s="31">
        <f t="shared" si="40"/>
        <v>0</v>
      </c>
      <c r="N120" s="31">
        <f t="shared" si="40"/>
        <v>0</v>
      </c>
      <c r="O120" s="31">
        <f t="shared" si="40"/>
        <v>0</v>
      </c>
      <c r="P120" s="31">
        <f t="shared" si="40"/>
        <v>151</v>
      </c>
      <c r="Q120" s="31">
        <f t="shared" si="40"/>
        <v>0</v>
      </c>
      <c r="R120" s="39">
        <f t="shared" si="26"/>
        <v>17811</v>
      </c>
    </row>
    <row r="121" spans="1:18" ht="19.5" customHeight="1">
      <c r="A121" s="38"/>
      <c r="B121" s="39"/>
      <c r="C121" s="39"/>
      <c r="D121" s="39"/>
      <c r="E121" s="39"/>
      <c r="F121" s="39"/>
      <c r="G121" s="39"/>
      <c r="H121" s="39"/>
      <c r="I121" s="39"/>
      <c r="J121" s="41" t="s">
        <v>110</v>
      </c>
      <c r="K121" s="31">
        <v>10810</v>
      </c>
      <c r="L121" s="31">
        <f t="shared" si="28"/>
        <v>151</v>
      </c>
      <c r="M121" s="39"/>
      <c r="N121" s="39"/>
      <c r="O121" s="39"/>
      <c r="P121" s="39">
        <v>151</v>
      </c>
      <c r="Q121" s="39"/>
      <c r="R121" s="39">
        <f t="shared" si="26"/>
        <v>10961</v>
      </c>
    </row>
    <row r="122" spans="1:18" ht="19.5" customHeight="1">
      <c r="A122" s="38"/>
      <c r="B122" s="39"/>
      <c r="C122" s="39"/>
      <c r="D122" s="39"/>
      <c r="E122" s="39"/>
      <c r="F122" s="39"/>
      <c r="G122" s="39"/>
      <c r="H122" s="39"/>
      <c r="I122" s="39"/>
      <c r="J122" s="41" t="s">
        <v>111</v>
      </c>
      <c r="K122" s="31">
        <v>5000</v>
      </c>
      <c r="L122" s="31">
        <f t="shared" si="28"/>
        <v>0</v>
      </c>
      <c r="M122" s="39"/>
      <c r="N122" s="39"/>
      <c r="O122" s="39"/>
      <c r="P122" s="39"/>
      <c r="Q122" s="39"/>
      <c r="R122" s="39">
        <f t="shared" si="26"/>
        <v>5000</v>
      </c>
    </row>
    <row r="123" spans="1:18" ht="19.5" customHeight="1">
      <c r="A123" s="38"/>
      <c r="B123" s="39"/>
      <c r="C123" s="39"/>
      <c r="D123" s="39"/>
      <c r="E123" s="39"/>
      <c r="F123" s="39"/>
      <c r="G123" s="39"/>
      <c r="H123" s="39"/>
      <c r="I123" s="39"/>
      <c r="J123" s="41" t="s">
        <v>181</v>
      </c>
      <c r="K123" s="31">
        <v>1500</v>
      </c>
      <c r="L123" s="31">
        <f t="shared" si="28"/>
        <v>0</v>
      </c>
      <c r="M123" s="39"/>
      <c r="N123" s="39"/>
      <c r="O123" s="39"/>
      <c r="P123" s="39"/>
      <c r="Q123" s="39"/>
      <c r="R123" s="39">
        <f t="shared" si="26"/>
        <v>1500</v>
      </c>
    </row>
    <row r="124" spans="1:18" ht="19.5" customHeight="1">
      <c r="A124" s="38"/>
      <c r="B124" s="39"/>
      <c r="C124" s="39"/>
      <c r="D124" s="39"/>
      <c r="E124" s="39"/>
      <c r="F124" s="39"/>
      <c r="G124" s="39"/>
      <c r="H124" s="39"/>
      <c r="I124" s="39"/>
      <c r="J124" s="41" t="s">
        <v>182</v>
      </c>
      <c r="K124" s="32">
        <v>100</v>
      </c>
      <c r="L124" s="31">
        <f t="shared" si="28"/>
        <v>0</v>
      </c>
      <c r="M124" s="39"/>
      <c r="N124" s="39"/>
      <c r="O124" s="39"/>
      <c r="P124" s="39"/>
      <c r="Q124" s="39"/>
      <c r="R124" s="39">
        <f t="shared" si="26"/>
        <v>100</v>
      </c>
    </row>
    <row r="125" spans="1:18" ht="19.5" customHeight="1">
      <c r="A125" s="38"/>
      <c r="B125" s="39"/>
      <c r="C125" s="39"/>
      <c r="D125" s="39"/>
      <c r="E125" s="39"/>
      <c r="F125" s="39"/>
      <c r="G125" s="39"/>
      <c r="H125" s="39"/>
      <c r="I125" s="39"/>
      <c r="J125" s="41" t="s">
        <v>183</v>
      </c>
      <c r="K125" s="32">
        <v>200</v>
      </c>
      <c r="L125" s="31">
        <f t="shared" si="28"/>
        <v>0</v>
      </c>
      <c r="M125" s="39"/>
      <c r="N125" s="39"/>
      <c r="O125" s="39"/>
      <c r="P125" s="39"/>
      <c r="Q125" s="39"/>
      <c r="R125" s="39">
        <f t="shared" si="26"/>
        <v>200</v>
      </c>
    </row>
    <row r="126" spans="1:18" ht="19.5" customHeight="1">
      <c r="A126" s="38"/>
      <c r="B126" s="39"/>
      <c r="C126" s="39"/>
      <c r="D126" s="39"/>
      <c r="E126" s="39"/>
      <c r="F126" s="39"/>
      <c r="G126" s="39"/>
      <c r="H126" s="39"/>
      <c r="I126" s="39"/>
      <c r="J126" s="41" t="s">
        <v>184</v>
      </c>
      <c r="K126" s="32">
        <v>50</v>
      </c>
      <c r="L126" s="31">
        <f t="shared" si="28"/>
        <v>0</v>
      </c>
      <c r="M126" s="39"/>
      <c r="N126" s="39"/>
      <c r="O126" s="39"/>
      <c r="P126" s="39"/>
      <c r="Q126" s="39"/>
      <c r="R126" s="39">
        <f t="shared" si="26"/>
        <v>50</v>
      </c>
    </row>
    <row r="127" spans="1:18" ht="19.5" customHeight="1">
      <c r="A127" s="38"/>
      <c r="B127" s="39"/>
      <c r="C127" s="39"/>
      <c r="D127" s="39"/>
      <c r="E127" s="39"/>
      <c r="F127" s="39"/>
      <c r="G127" s="39"/>
      <c r="H127" s="39"/>
      <c r="I127" s="39"/>
      <c r="J127" s="40" t="s">
        <v>185</v>
      </c>
      <c r="K127" s="32">
        <f aca="true" t="shared" si="41" ref="K127:Q127">SUM(K128)</f>
        <v>100</v>
      </c>
      <c r="L127" s="31">
        <f t="shared" si="28"/>
        <v>0</v>
      </c>
      <c r="M127" s="32">
        <f t="shared" si="41"/>
        <v>0</v>
      </c>
      <c r="N127" s="32">
        <f t="shared" si="41"/>
        <v>0</v>
      </c>
      <c r="O127" s="32">
        <f t="shared" si="41"/>
        <v>0</v>
      </c>
      <c r="P127" s="32">
        <f t="shared" si="41"/>
        <v>0</v>
      </c>
      <c r="Q127" s="32">
        <f t="shared" si="41"/>
        <v>0</v>
      </c>
      <c r="R127" s="39">
        <f t="shared" si="26"/>
        <v>100</v>
      </c>
    </row>
    <row r="128" spans="1:18" ht="19.5" customHeight="1">
      <c r="A128" s="38"/>
      <c r="B128" s="39"/>
      <c r="C128" s="39"/>
      <c r="D128" s="39"/>
      <c r="E128" s="39"/>
      <c r="F128" s="39"/>
      <c r="G128" s="39"/>
      <c r="H128" s="39"/>
      <c r="I128" s="39"/>
      <c r="J128" s="41" t="s">
        <v>186</v>
      </c>
      <c r="K128" s="32">
        <v>100</v>
      </c>
      <c r="L128" s="31">
        <f t="shared" si="28"/>
        <v>0</v>
      </c>
      <c r="M128" s="39"/>
      <c r="N128" s="39"/>
      <c r="O128" s="39"/>
      <c r="P128" s="39"/>
      <c r="Q128" s="39"/>
      <c r="R128" s="39">
        <f t="shared" si="26"/>
        <v>100</v>
      </c>
    </row>
    <row r="129" spans="1:18" ht="19.5" customHeight="1">
      <c r="A129" s="38"/>
      <c r="B129" s="39"/>
      <c r="C129" s="39"/>
      <c r="D129" s="39"/>
      <c r="E129" s="39"/>
      <c r="F129" s="39"/>
      <c r="G129" s="39"/>
      <c r="H129" s="39"/>
      <c r="I129" s="39"/>
      <c r="J129" s="40" t="s">
        <v>187</v>
      </c>
      <c r="K129" s="32">
        <f aca="true" t="shared" si="42" ref="K129:Q129">SUM(K130)</f>
        <v>100</v>
      </c>
      <c r="L129" s="31">
        <f t="shared" si="28"/>
        <v>0</v>
      </c>
      <c r="M129" s="32">
        <f t="shared" si="42"/>
        <v>0</v>
      </c>
      <c r="N129" s="32">
        <f t="shared" si="42"/>
        <v>0</v>
      </c>
      <c r="O129" s="32">
        <f t="shared" si="42"/>
        <v>0</v>
      </c>
      <c r="P129" s="32">
        <f t="shared" si="42"/>
        <v>0</v>
      </c>
      <c r="Q129" s="32">
        <f t="shared" si="42"/>
        <v>0</v>
      </c>
      <c r="R129" s="39">
        <f t="shared" si="26"/>
        <v>100</v>
      </c>
    </row>
    <row r="130" spans="1:18" ht="19.5" customHeight="1">
      <c r="A130" s="38"/>
      <c r="B130" s="39"/>
      <c r="C130" s="39"/>
      <c r="D130" s="39"/>
      <c r="E130" s="39"/>
      <c r="F130" s="39"/>
      <c r="G130" s="39"/>
      <c r="H130" s="39"/>
      <c r="I130" s="39"/>
      <c r="J130" s="41" t="s">
        <v>188</v>
      </c>
      <c r="K130" s="32">
        <v>100</v>
      </c>
      <c r="L130" s="31">
        <f t="shared" si="28"/>
        <v>0</v>
      </c>
      <c r="M130" s="39"/>
      <c r="N130" s="39"/>
      <c r="O130" s="39"/>
      <c r="P130" s="39"/>
      <c r="Q130" s="39"/>
      <c r="R130" s="39">
        <f t="shared" si="26"/>
        <v>100</v>
      </c>
    </row>
    <row r="131" spans="1:18" ht="19.5" customHeight="1">
      <c r="A131" s="38"/>
      <c r="B131" s="39"/>
      <c r="C131" s="39"/>
      <c r="D131" s="39"/>
      <c r="E131" s="39"/>
      <c r="F131" s="39"/>
      <c r="G131" s="39"/>
      <c r="H131" s="39"/>
      <c r="I131" s="39"/>
      <c r="J131" s="40" t="s">
        <v>189</v>
      </c>
      <c r="K131" s="31">
        <f aca="true" t="shared" si="43" ref="K131:Q131">SUM(K132:K137)</f>
        <v>2790</v>
      </c>
      <c r="L131" s="31">
        <f t="shared" si="28"/>
        <v>118</v>
      </c>
      <c r="M131" s="31">
        <f t="shared" si="43"/>
        <v>0</v>
      </c>
      <c r="N131" s="31">
        <f t="shared" si="43"/>
        <v>0</v>
      </c>
      <c r="O131" s="31">
        <f t="shared" si="43"/>
        <v>0</v>
      </c>
      <c r="P131" s="31">
        <f t="shared" si="43"/>
        <v>118</v>
      </c>
      <c r="Q131" s="31">
        <f t="shared" si="43"/>
        <v>0</v>
      </c>
      <c r="R131" s="39">
        <f t="shared" si="26"/>
        <v>2908</v>
      </c>
    </row>
    <row r="132" spans="1:18" ht="19.5" customHeight="1">
      <c r="A132" s="38"/>
      <c r="B132" s="39"/>
      <c r="C132" s="39"/>
      <c r="D132" s="39"/>
      <c r="E132" s="39"/>
      <c r="F132" s="39"/>
      <c r="G132" s="39"/>
      <c r="H132" s="39"/>
      <c r="I132" s="39"/>
      <c r="J132" s="41" t="s">
        <v>110</v>
      </c>
      <c r="K132" s="31">
        <v>2000</v>
      </c>
      <c r="L132" s="31">
        <f t="shared" si="28"/>
        <v>118</v>
      </c>
      <c r="M132" s="39"/>
      <c r="N132" s="39"/>
      <c r="O132" s="39"/>
      <c r="P132" s="39">
        <v>118</v>
      </c>
      <c r="Q132" s="39"/>
      <c r="R132" s="39">
        <f t="shared" si="26"/>
        <v>2118</v>
      </c>
    </row>
    <row r="133" spans="1:18" ht="19.5" customHeight="1">
      <c r="A133" s="38"/>
      <c r="B133" s="39"/>
      <c r="C133" s="39"/>
      <c r="D133" s="39"/>
      <c r="E133" s="39"/>
      <c r="F133" s="39"/>
      <c r="G133" s="39"/>
      <c r="H133" s="39"/>
      <c r="I133" s="39"/>
      <c r="J133" s="41" t="s">
        <v>111</v>
      </c>
      <c r="K133" s="32">
        <v>150</v>
      </c>
      <c r="L133" s="31">
        <f t="shared" si="28"/>
        <v>0</v>
      </c>
      <c r="M133" s="39"/>
      <c r="N133" s="39"/>
      <c r="O133" s="39"/>
      <c r="P133" s="39"/>
      <c r="Q133" s="39"/>
      <c r="R133" s="39">
        <f t="shared" si="26"/>
        <v>150</v>
      </c>
    </row>
    <row r="134" spans="1:18" ht="19.5" customHeight="1">
      <c r="A134" s="38"/>
      <c r="B134" s="39"/>
      <c r="C134" s="39"/>
      <c r="D134" s="39"/>
      <c r="E134" s="39"/>
      <c r="F134" s="39"/>
      <c r="G134" s="39"/>
      <c r="H134" s="39"/>
      <c r="I134" s="39"/>
      <c r="J134" s="41" t="s">
        <v>190</v>
      </c>
      <c r="K134" s="32">
        <v>80</v>
      </c>
      <c r="L134" s="31">
        <f t="shared" si="28"/>
        <v>0</v>
      </c>
      <c r="M134" s="39"/>
      <c r="N134" s="39"/>
      <c r="O134" s="39"/>
      <c r="P134" s="39"/>
      <c r="Q134" s="39"/>
      <c r="R134" s="39">
        <f t="shared" si="26"/>
        <v>80</v>
      </c>
    </row>
    <row r="135" spans="1:18" ht="19.5" customHeight="1">
      <c r="A135" s="38"/>
      <c r="B135" s="39"/>
      <c r="C135" s="39"/>
      <c r="D135" s="39"/>
      <c r="E135" s="39"/>
      <c r="F135" s="39"/>
      <c r="G135" s="39"/>
      <c r="H135" s="39"/>
      <c r="I135" s="39"/>
      <c r="J135" s="41" t="s">
        <v>191</v>
      </c>
      <c r="K135" s="32">
        <v>20</v>
      </c>
      <c r="L135" s="31">
        <f t="shared" si="28"/>
        <v>0</v>
      </c>
      <c r="M135" s="39"/>
      <c r="N135" s="39"/>
      <c r="O135" s="39"/>
      <c r="P135" s="39"/>
      <c r="Q135" s="39"/>
      <c r="R135" s="39">
        <f t="shared" si="26"/>
        <v>20</v>
      </c>
    </row>
    <row r="136" spans="1:18" ht="19.5" customHeight="1">
      <c r="A136" s="38"/>
      <c r="B136" s="39"/>
      <c r="C136" s="39"/>
      <c r="D136" s="39"/>
      <c r="E136" s="39"/>
      <c r="F136" s="39"/>
      <c r="G136" s="39"/>
      <c r="H136" s="39"/>
      <c r="I136" s="39"/>
      <c r="J136" s="41" t="s">
        <v>192</v>
      </c>
      <c r="K136" s="32">
        <v>250</v>
      </c>
      <c r="L136" s="31">
        <f t="shared" si="28"/>
        <v>0</v>
      </c>
      <c r="M136" s="39"/>
      <c r="N136" s="39"/>
      <c r="O136" s="39"/>
      <c r="P136" s="39"/>
      <c r="Q136" s="39"/>
      <c r="R136" s="39">
        <f t="shared" si="26"/>
        <v>250</v>
      </c>
    </row>
    <row r="137" spans="1:18" ht="19.5" customHeight="1">
      <c r="A137" s="38"/>
      <c r="B137" s="39"/>
      <c r="C137" s="39"/>
      <c r="D137" s="39"/>
      <c r="E137" s="39"/>
      <c r="F137" s="39"/>
      <c r="G137" s="39"/>
      <c r="H137" s="39"/>
      <c r="I137" s="39"/>
      <c r="J137" s="41" t="s">
        <v>193</v>
      </c>
      <c r="K137" s="32">
        <v>290</v>
      </c>
      <c r="L137" s="31">
        <f t="shared" si="28"/>
        <v>0</v>
      </c>
      <c r="M137" s="39"/>
      <c r="N137" s="39"/>
      <c r="O137" s="39"/>
      <c r="P137" s="39"/>
      <c r="Q137" s="39"/>
      <c r="R137" s="39">
        <f aca="true" t="shared" si="44" ref="R137:R200">K137+L137</f>
        <v>290</v>
      </c>
    </row>
    <row r="138" spans="1:18" ht="19.5" customHeight="1">
      <c r="A138" s="38"/>
      <c r="B138" s="39"/>
      <c r="C138" s="39"/>
      <c r="D138" s="39"/>
      <c r="E138" s="39"/>
      <c r="F138" s="39"/>
      <c r="G138" s="39"/>
      <c r="H138" s="39"/>
      <c r="I138" s="39"/>
      <c r="J138" s="40" t="s">
        <v>194</v>
      </c>
      <c r="K138" s="32">
        <v>200</v>
      </c>
      <c r="L138" s="31">
        <f aca="true" t="shared" si="45" ref="L138:L201">SUM(,M138,O138,P138,Q138)</f>
        <v>10860</v>
      </c>
      <c r="M138" s="39">
        <v>21600</v>
      </c>
      <c r="N138" s="39"/>
      <c r="O138" s="39"/>
      <c r="P138" s="39">
        <v>60</v>
      </c>
      <c r="Q138" s="39">
        <v>-10800</v>
      </c>
      <c r="R138" s="39">
        <f t="shared" si="44"/>
        <v>11060</v>
      </c>
    </row>
    <row r="139" spans="1:18" ht="19.5" customHeight="1">
      <c r="A139" s="38"/>
      <c r="B139" s="39"/>
      <c r="C139" s="39"/>
      <c r="D139" s="39"/>
      <c r="E139" s="39"/>
      <c r="F139" s="39"/>
      <c r="G139" s="39"/>
      <c r="H139" s="39"/>
      <c r="I139" s="39"/>
      <c r="J139" s="40" t="s">
        <v>195</v>
      </c>
      <c r="K139" s="31">
        <f aca="true" t="shared" si="46" ref="K139:Q139">SUM(K140,K145,K152,K159,K162,K164,K169,K175)</f>
        <v>164000</v>
      </c>
      <c r="L139" s="31">
        <f t="shared" si="45"/>
        <v>-2108</v>
      </c>
      <c r="M139" s="31">
        <f t="shared" si="46"/>
        <v>-9500</v>
      </c>
      <c r="N139" s="31">
        <f t="shared" si="46"/>
        <v>0</v>
      </c>
      <c r="O139" s="31">
        <f t="shared" si="46"/>
        <v>0</v>
      </c>
      <c r="P139" s="31">
        <f t="shared" si="46"/>
        <v>2642</v>
      </c>
      <c r="Q139" s="31">
        <f t="shared" si="46"/>
        <v>4750</v>
      </c>
      <c r="R139" s="39">
        <f t="shared" si="44"/>
        <v>161892</v>
      </c>
    </row>
    <row r="140" spans="1:18" ht="19.5" customHeight="1">
      <c r="A140" s="38"/>
      <c r="B140" s="39"/>
      <c r="C140" s="39"/>
      <c r="D140" s="39"/>
      <c r="E140" s="39"/>
      <c r="F140" s="39"/>
      <c r="G140" s="39"/>
      <c r="H140" s="39"/>
      <c r="I140" s="39"/>
      <c r="J140" s="40" t="s">
        <v>196</v>
      </c>
      <c r="K140" s="31">
        <f aca="true" t="shared" si="47" ref="K140:Q140">SUM(K141:K144)</f>
        <v>2300</v>
      </c>
      <c r="L140" s="31">
        <f t="shared" si="45"/>
        <v>0</v>
      </c>
      <c r="M140" s="31">
        <f t="shared" si="47"/>
        <v>0</v>
      </c>
      <c r="N140" s="31">
        <f t="shared" si="47"/>
        <v>0</v>
      </c>
      <c r="O140" s="31">
        <f t="shared" si="47"/>
        <v>0</v>
      </c>
      <c r="P140" s="31">
        <f t="shared" si="47"/>
        <v>0</v>
      </c>
      <c r="Q140" s="31">
        <f t="shared" si="47"/>
        <v>0</v>
      </c>
      <c r="R140" s="39">
        <f t="shared" si="44"/>
        <v>2300</v>
      </c>
    </row>
    <row r="141" spans="1:18" ht="19.5" customHeight="1">
      <c r="A141" s="38"/>
      <c r="B141" s="39"/>
      <c r="C141" s="39"/>
      <c r="D141" s="39"/>
      <c r="E141" s="39"/>
      <c r="F141" s="39"/>
      <c r="G141" s="39"/>
      <c r="H141" s="39"/>
      <c r="I141" s="39"/>
      <c r="J141" s="41" t="s">
        <v>110</v>
      </c>
      <c r="K141" s="31">
        <v>1500</v>
      </c>
      <c r="L141" s="31">
        <f t="shared" si="45"/>
        <v>0</v>
      </c>
      <c r="M141" s="39"/>
      <c r="N141" s="39"/>
      <c r="O141" s="39"/>
      <c r="P141" s="39"/>
      <c r="Q141" s="39"/>
      <c r="R141" s="39">
        <f t="shared" si="44"/>
        <v>1500</v>
      </c>
    </row>
    <row r="142" spans="1:18" ht="19.5" customHeight="1">
      <c r="A142" s="38"/>
      <c r="B142" s="39"/>
      <c r="C142" s="39"/>
      <c r="D142" s="39"/>
      <c r="E142" s="39"/>
      <c r="F142" s="39"/>
      <c r="G142" s="39"/>
      <c r="H142" s="39"/>
      <c r="I142" s="39"/>
      <c r="J142" s="41" t="s">
        <v>111</v>
      </c>
      <c r="K142" s="32">
        <v>100</v>
      </c>
      <c r="L142" s="31">
        <f t="shared" si="45"/>
        <v>0</v>
      </c>
      <c r="M142" s="39"/>
      <c r="N142" s="39"/>
      <c r="O142" s="39"/>
      <c r="P142" s="39"/>
      <c r="Q142" s="39"/>
      <c r="R142" s="39">
        <f t="shared" si="44"/>
        <v>100</v>
      </c>
    </row>
    <row r="143" spans="1:18" ht="19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41" t="s">
        <v>160</v>
      </c>
      <c r="K143" s="32">
        <v>100</v>
      </c>
      <c r="L143" s="31">
        <f t="shared" si="45"/>
        <v>0</v>
      </c>
      <c r="M143" s="39"/>
      <c r="N143" s="39"/>
      <c r="O143" s="39"/>
      <c r="P143" s="39"/>
      <c r="Q143" s="39"/>
      <c r="R143" s="39">
        <f t="shared" si="44"/>
        <v>100</v>
      </c>
    </row>
    <row r="144" spans="1:18" ht="19.5" customHeight="1">
      <c r="A144" s="38"/>
      <c r="B144" s="39"/>
      <c r="C144" s="39"/>
      <c r="D144" s="39"/>
      <c r="E144" s="39"/>
      <c r="F144" s="39"/>
      <c r="G144" s="39"/>
      <c r="H144" s="39"/>
      <c r="I144" s="39"/>
      <c r="J144" s="41" t="s">
        <v>197</v>
      </c>
      <c r="K144" s="32">
        <v>600</v>
      </c>
      <c r="L144" s="31">
        <f t="shared" si="45"/>
        <v>0</v>
      </c>
      <c r="M144" s="39"/>
      <c r="N144" s="39"/>
      <c r="O144" s="39"/>
      <c r="P144" s="39"/>
      <c r="Q144" s="39"/>
      <c r="R144" s="39">
        <f t="shared" si="44"/>
        <v>600</v>
      </c>
    </row>
    <row r="145" spans="1:18" ht="19.5" customHeight="1">
      <c r="A145" s="38"/>
      <c r="B145" s="39"/>
      <c r="C145" s="39"/>
      <c r="D145" s="39"/>
      <c r="E145" s="39"/>
      <c r="F145" s="39"/>
      <c r="G145" s="39"/>
      <c r="H145" s="39"/>
      <c r="I145" s="39"/>
      <c r="J145" s="40" t="s">
        <v>198</v>
      </c>
      <c r="K145" s="31">
        <f aca="true" t="shared" si="48" ref="K145:Q145">SUM(K146:K151)</f>
        <v>136770</v>
      </c>
      <c r="L145" s="31">
        <f t="shared" si="45"/>
        <v>-4750</v>
      </c>
      <c r="M145" s="31">
        <f t="shared" si="48"/>
        <v>-9500</v>
      </c>
      <c r="N145" s="31">
        <f t="shared" si="48"/>
        <v>0</v>
      </c>
      <c r="O145" s="31">
        <f t="shared" si="48"/>
        <v>0</v>
      </c>
      <c r="P145" s="31">
        <f t="shared" si="48"/>
        <v>0</v>
      </c>
      <c r="Q145" s="31">
        <f t="shared" si="48"/>
        <v>4750</v>
      </c>
      <c r="R145" s="39">
        <f t="shared" si="44"/>
        <v>132020</v>
      </c>
    </row>
    <row r="146" spans="1:18" ht="19.5" customHeight="1">
      <c r="A146" s="38"/>
      <c r="B146" s="39"/>
      <c r="C146" s="39"/>
      <c r="D146" s="39"/>
      <c r="E146" s="39"/>
      <c r="F146" s="39"/>
      <c r="G146" s="39"/>
      <c r="H146" s="39"/>
      <c r="I146" s="39"/>
      <c r="J146" s="41" t="s">
        <v>199</v>
      </c>
      <c r="K146" s="31">
        <v>8000</v>
      </c>
      <c r="L146" s="31">
        <f t="shared" si="45"/>
        <v>0</v>
      </c>
      <c r="M146" s="39"/>
      <c r="N146" s="39"/>
      <c r="O146" s="39"/>
      <c r="P146" s="39"/>
      <c r="Q146" s="39"/>
      <c r="R146" s="39">
        <f t="shared" si="44"/>
        <v>8000</v>
      </c>
    </row>
    <row r="147" spans="1:18" ht="19.5" customHeight="1">
      <c r="A147" s="38"/>
      <c r="B147" s="39"/>
      <c r="C147" s="39"/>
      <c r="D147" s="39"/>
      <c r="E147" s="39"/>
      <c r="F147" s="39"/>
      <c r="G147" s="39"/>
      <c r="H147" s="39"/>
      <c r="I147" s="39"/>
      <c r="J147" s="41" t="s">
        <v>200</v>
      </c>
      <c r="K147" s="31">
        <v>55000</v>
      </c>
      <c r="L147" s="31">
        <f t="shared" si="45"/>
        <v>-4750</v>
      </c>
      <c r="M147" s="39">
        <v>-9500</v>
      </c>
      <c r="N147" s="39"/>
      <c r="O147" s="39"/>
      <c r="P147" s="39"/>
      <c r="Q147" s="39">
        <v>4750</v>
      </c>
      <c r="R147" s="39">
        <f t="shared" si="44"/>
        <v>50250</v>
      </c>
    </row>
    <row r="148" spans="1:18" ht="19.5" customHeight="1">
      <c r="A148" s="38"/>
      <c r="B148" s="39"/>
      <c r="C148" s="39"/>
      <c r="D148" s="39"/>
      <c r="E148" s="39"/>
      <c r="F148" s="39"/>
      <c r="G148" s="39"/>
      <c r="H148" s="39"/>
      <c r="I148" s="39"/>
      <c r="J148" s="41" t="s">
        <v>201</v>
      </c>
      <c r="K148" s="31">
        <v>43000</v>
      </c>
      <c r="L148" s="31">
        <f t="shared" si="45"/>
        <v>0</v>
      </c>
      <c r="M148" s="39"/>
      <c r="N148" s="39"/>
      <c r="O148" s="39"/>
      <c r="P148" s="39"/>
      <c r="Q148" s="39"/>
      <c r="R148" s="39">
        <f t="shared" si="44"/>
        <v>43000</v>
      </c>
    </row>
    <row r="149" spans="1:18" ht="19.5" customHeight="1">
      <c r="A149" s="38"/>
      <c r="B149" s="39"/>
      <c r="C149" s="39"/>
      <c r="D149" s="39"/>
      <c r="E149" s="39"/>
      <c r="F149" s="39"/>
      <c r="G149" s="39"/>
      <c r="H149" s="39"/>
      <c r="I149" s="39"/>
      <c r="J149" s="41" t="s">
        <v>202</v>
      </c>
      <c r="K149" s="31">
        <v>27570</v>
      </c>
      <c r="L149" s="31">
        <f t="shared" si="45"/>
        <v>0</v>
      </c>
      <c r="M149" s="39"/>
      <c r="N149" s="39"/>
      <c r="O149" s="39"/>
      <c r="P149" s="39"/>
      <c r="Q149" s="39"/>
      <c r="R149" s="39">
        <f t="shared" si="44"/>
        <v>27570</v>
      </c>
    </row>
    <row r="150" spans="1:18" ht="19.5" customHeight="1">
      <c r="A150" s="38"/>
      <c r="B150" s="39"/>
      <c r="C150" s="39"/>
      <c r="D150" s="39"/>
      <c r="E150" s="39"/>
      <c r="F150" s="39"/>
      <c r="G150" s="39"/>
      <c r="H150" s="39"/>
      <c r="I150" s="39"/>
      <c r="J150" s="41" t="s">
        <v>203</v>
      </c>
      <c r="K150" s="32">
        <v>600</v>
      </c>
      <c r="L150" s="31">
        <f t="shared" si="45"/>
        <v>0</v>
      </c>
      <c r="M150" s="39"/>
      <c r="N150" s="39"/>
      <c r="O150" s="39"/>
      <c r="P150" s="39"/>
      <c r="Q150" s="39"/>
      <c r="R150" s="39">
        <f t="shared" si="44"/>
        <v>600</v>
      </c>
    </row>
    <row r="151" spans="1:18" ht="19.5" customHeight="1">
      <c r="A151" s="38"/>
      <c r="B151" s="39"/>
      <c r="C151" s="39"/>
      <c r="D151" s="39"/>
      <c r="E151" s="39"/>
      <c r="F151" s="39"/>
      <c r="G151" s="39"/>
      <c r="H151" s="39"/>
      <c r="I151" s="39"/>
      <c r="J151" s="41" t="s">
        <v>204</v>
      </c>
      <c r="K151" s="31">
        <v>2600</v>
      </c>
      <c r="L151" s="31">
        <f t="shared" si="45"/>
        <v>0</v>
      </c>
      <c r="M151" s="39"/>
      <c r="N151" s="39"/>
      <c r="O151" s="39"/>
      <c r="P151" s="39"/>
      <c r="Q151" s="39"/>
      <c r="R151" s="39">
        <f t="shared" si="44"/>
        <v>2600</v>
      </c>
    </row>
    <row r="152" spans="1:18" ht="19.5" customHeight="1">
      <c r="A152" s="38"/>
      <c r="B152" s="39"/>
      <c r="C152" s="39"/>
      <c r="D152" s="39"/>
      <c r="E152" s="39"/>
      <c r="F152" s="39"/>
      <c r="G152" s="39"/>
      <c r="H152" s="39"/>
      <c r="I152" s="39"/>
      <c r="J152" s="40" t="s">
        <v>205</v>
      </c>
      <c r="K152" s="31">
        <f aca="true" t="shared" si="49" ref="K152:Q152">SUM(K153:K158)</f>
        <v>13850</v>
      </c>
      <c r="L152" s="31">
        <f t="shared" si="45"/>
        <v>2407</v>
      </c>
      <c r="M152" s="31">
        <f t="shared" si="49"/>
        <v>0</v>
      </c>
      <c r="N152" s="31">
        <f t="shared" si="49"/>
        <v>0</v>
      </c>
      <c r="O152" s="31">
        <f t="shared" si="49"/>
        <v>0</v>
      </c>
      <c r="P152" s="31">
        <f t="shared" si="49"/>
        <v>2407</v>
      </c>
      <c r="Q152" s="31">
        <f t="shared" si="49"/>
        <v>0</v>
      </c>
      <c r="R152" s="39">
        <f t="shared" si="44"/>
        <v>16257</v>
      </c>
    </row>
    <row r="153" spans="1:18" ht="19.5" customHeight="1">
      <c r="A153" s="38"/>
      <c r="B153" s="39"/>
      <c r="C153" s="39"/>
      <c r="D153" s="39"/>
      <c r="E153" s="39"/>
      <c r="F153" s="39"/>
      <c r="G153" s="39"/>
      <c r="H153" s="39"/>
      <c r="I153" s="39"/>
      <c r="J153" s="41" t="s">
        <v>206</v>
      </c>
      <c r="K153" s="32">
        <v>100</v>
      </c>
      <c r="L153" s="31">
        <f t="shared" si="45"/>
        <v>0</v>
      </c>
      <c r="M153" s="39"/>
      <c r="N153" s="39"/>
      <c r="O153" s="39"/>
      <c r="P153" s="39"/>
      <c r="Q153" s="39"/>
      <c r="R153" s="39">
        <f t="shared" si="44"/>
        <v>100</v>
      </c>
    </row>
    <row r="154" spans="1:18" ht="19.5" customHeight="1">
      <c r="A154" s="38"/>
      <c r="B154" s="39"/>
      <c r="C154" s="39"/>
      <c r="D154" s="39"/>
      <c r="E154" s="39"/>
      <c r="F154" s="39"/>
      <c r="G154" s="39"/>
      <c r="H154" s="39"/>
      <c r="I154" s="39"/>
      <c r="J154" s="41" t="s">
        <v>207</v>
      </c>
      <c r="K154" s="31">
        <v>3300</v>
      </c>
      <c r="L154" s="31">
        <f t="shared" si="45"/>
        <v>0</v>
      </c>
      <c r="M154" s="39"/>
      <c r="N154" s="39"/>
      <c r="O154" s="39"/>
      <c r="P154" s="39"/>
      <c r="Q154" s="39"/>
      <c r="R154" s="39">
        <f t="shared" si="44"/>
        <v>3300</v>
      </c>
    </row>
    <row r="155" spans="1:18" ht="19.5" customHeight="1">
      <c r="A155" s="38"/>
      <c r="B155" s="39"/>
      <c r="C155" s="39"/>
      <c r="D155" s="39"/>
      <c r="E155" s="39"/>
      <c r="F155" s="39"/>
      <c r="G155" s="39"/>
      <c r="H155" s="39"/>
      <c r="I155" s="39"/>
      <c r="J155" s="41" t="s">
        <v>208</v>
      </c>
      <c r="K155" s="31">
        <v>4000</v>
      </c>
      <c r="L155" s="31">
        <f t="shared" si="45"/>
        <v>0</v>
      </c>
      <c r="M155" s="39"/>
      <c r="N155" s="39"/>
      <c r="O155" s="39"/>
      <c r="P155" s="39"/>
      <c r="Q155" s="39"/>
      <c r="R155" s="39">
        <f t="shared" si="44"/>
        <v>4000</v>
      </c>
    </row>
    <row r="156" spans="1:18" ht="19.5" customHeight="1">
      <c r="A156" s="38"/>
      <c r="B156" s="39"/>
      <c r="C156" s="39"/>
      <c r="D156" s="39"/>
      <c r="E156" s="39"/>
      <c r="F156" s="39"/>
      <c r="G156" s="39"/>
      <c r="H156" s="39"/>
      <c r="I156" s="39"/>
      <c r="J156" s="41" t="s">
        <v>209</v>
      </c>
      <c r="K156" s="31">
        <v>4900</v>
      </c>
      <c r="L156" s="31">
        <f t="shared" si="45"/>
        <v>0</v>
      </c>
      <c r="M156" s="39"/>
      <c r="N156" s="39"/>
      <c r="O156" s="39"/>
      <c r="P156" s="39"/>
      <c r="Q156" s="39"/>
      <c r="R156" s="39">
        <f t="shared" si="44"/>
        <v>4900</v>
      </c>
    </row>
    <row r="157" spans="1:18" ht="19.5" customHeight="1">
      <c r="A157" s="38"/>
      <c r="B157" s="39"/>
      <c r="C157" s="39"/>
      <c r="D157" s="39"/>
      <c r="E157" s="39"/>
      <c r="F157" s="39"/>
      <c r="G157" s="39"/>
      <c r="H157" s="39"/>
      <c r="I157" s="39"/>
      <c r="J157" s="41" t="s">
        <v>210</v>
      </c>
      <c r="K157" s="32">
        <v>750</v>
      </c>
      <c r="L157" s="31">
        <f t="shared" si="45"/>
        <v>0</v>
      </c>
      <c r="M157" s="39"/>
      <c r="N157" s="39"/>
      <c r="O157" s="39"/>
      <c r="P157" s="39"/>
      <c r="Q157" s="39"/>
      <c r="R157" s="39">
        <f t="shared" si="44"/>
        <v>750</v>
      </c>
    </row>
    <row r="158" spans="1:18" ht="19.5" customHeight="1">
      <c r="A158" s="38"/>
      <c r="B158" s="39"/>
      <c r="C158" s="39"/>
      <c r="D158" s="39"/>
      <c r="E158" s="39"/>
      <c r="F158" s="39"/>
      <c r="G158" s="39"/>
      <c r="H158" s="39"/>
      <c r="I158" s="39"/>
      <c r="J158" s="41" t="s">
        <v>211</v>
      </c>
      <c r="K158" s="32">
        <v>800</v>
      </c>
      <c r="L158" s="31">
        <f t="shared" si="45"/>
        <v>2407</v>
      </c>
      <c r="M158" s="39"/>
      <c r="N158" s="39"/>
      <c r="O158" s="39"/>
      <c r="P158" s="39">
        <v>2407</v>
      </c>
      <c r="Q158" s="39"/>
      <c r="R158" s="39">
        <f t="shared" si="44"/>
        <v>3207</v>
      </c>
    </row>
    <row r="159" spans="1:18" ht="19.5" customHeight="1">
      <c r="A159" s="38"/>
      <c r="B159" s="39"/>
      <c r="C159" s="39"/>
      <c r="D159" s="39"/>
      <c r="E159" s="39"/>
      <c r="F159" s="39"/>
      <c r="G159" s="39"/>
      <c r="H159" s="39"/>
      <c r="I159" s="39"/>
      <c r="J159" s="40" t="s">
        <v>212</v>
      </c>
      <c r="K159" s="32">
        <f aca="true" t="shared" si="50" ref="K159:Q159">SUM(K160:K161)</f>
        <v>700</v>
      </c>
      <c r="L159" s="31">
        <f t="shared" si="45"/>
        <v>0</v>
      </c>
      <c r="M159" s="32">
        <f t="shared" si="50"/>
        <v>0</v>
      </c>
      <c r="N159" s="32">
        <f t="shared" si="50"/>
        <v>0</v>
      </c>
      <c r="O159" s="32">
        <f t="shared" si="50"/>
        <v>0</v>
      </c>
      <c r="P159" s="32">
        <f t="shared" si="50"/>
        <v>0</v>
      </c>
      <c r="Q159" s="32">
        <f t="shared" si="50"/>
        <v>0</v>
      </c>
      <c r="R159" s="39">
        <f t="shared" si="44"/>
        <v>700</v>
      </c>
    </row>
    <row r="160" spans="1:18" ht="19.5" customHeight="1">
      <c r="A160" s="38"/>
      <c r="B160" s="39"/>
      <c r="C160" s="39"/>
      <c r="D160" s="39"/>
      <c r="E160" s="39"/>
      <c r="F160" s="39"/>
      <c r="G160" s="39"/>
      <c r="H160" s="39"/>
      <c r="I160" s="39"/>
      <c r="J160" s="41" t="s">
        <v>213</v>
      </c>
      <c r="K160" s="32">
        <v>500</v>
      </c>
      <c r="L160" s="31">
        <f t="shared" si="45"/>
        <v>0</v>
      </c>
      <c r="M160" s="39"/>
      <c r="N160" s="39"/>
      <c r="O160" s="39"/>
      <c r="P160" s="39"/>
      <c r="Q160" s="39"/>
      <c r="R160" s="39">
        <f t="shared" si="44"/>
        <v>500</v>
      </c>
    </row>
    <row r="161" spans="1:18" ht="19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41" t="s">
        <v>214</v>
      </c>
      <c r="K161" s="32">
        <v>200</v>
      </c>
      <c r="L161" s="31">
        <f t="shared" si="45"/>
        <v>0</v>
      </c>
      <c r="M161" s="39"/>
      <c r="N161" s="39"/>
      <c r="O161" s="39"/>
      <c r="P161" s="39"/>
      <c r="Q161" s="39"/>
      <c r="R161" s="39">
        <f t="shared" si="44"/>
        <v>200</v>
      </c>
    </row>
    <row r="162" spans="1:18" ht="19.5" customHeight="1">
      <c r="A162" s="38"/>
      <c r="B162" s="39"/>
      <c r="C162" s="39"/>
      <c r="D162" s="39"/>
      <c r="E162" s="39"/>
      <c r="F162" s="39"/>
      <c r="G162" s="39"/>
      <c r="H162" s="39"/>
      <c r="I162" s="39"/>
      <c r="J162" s="40" t="s">
        <v>215</v>
      </c>
      <c r="K162" s="32">
        <f aca="true" t="shared" si="51" ref="K162:Q162">SUM(K163)</f>
        <v>850</v>
      </c>
      <c r="L162" s="31">
        <f t="shared" si="45"/>
        <v>187</v>
      </c>
      <c r="M162" s="32">
        <f t="shared" si="51"/>
        <v>0</v>
      </c>
      <c r="N162" s="32">
        <f t="shared" si="51"/>
        <v>0</v>
      </c>
      <c r="O162" s="32">
        <f t="shared" si="51"/>
        <v>0</v>
      </c>
      <c r="P162" s="32">
        <f t="shared" si="51"/>
        <v>187</v>
      </c>
      <c r="Q162" s="32">
        <f t="shared" si="51"/>
        <v>0</v>
      </c>
      <c r="R162" s="39">
        <f t="shared" si="44"/>
        <v>1037</v>
      </c>
    </row>
    <row r="163" spans="1:18" ht="19.5" customHeight="1">
      <c r="A163" s="38"/>
      <c r="B163" s="39"/>
      <c r="C163" s="39"/>
      <c r="D163" s="39"/>
      <c r="E163" s="39"/>
      <c r="F163" s="39"/>
      <c r="G163" s="39"/>
      <c r="H163" s="39"/>
      <c r="I163" s="39"/>
      <c r="J163" s="41" t="s">
        <v>216</v>
      </c>
      <c r="K163" s="32">
        <v>850</v>
      </c>
      <c r="L163" s="31">
        <f t="shared" si="45"/>
        <v>187</v>
      </c>
      <c r="M163" s="39"/>
      <c r="N163" s="39"/>
      <c r="O163" s="39"/>
      <c r="P163" s="39">
        <v>187</v>
      </c>
      <c r="Q163" s="39"/>
      <c r="R163" s="39">
        <f t="shared" si="44"/>
        <v>1037</v>
      </c>
    </row>
    <row r="164" spans="1:18" ht="19.5" customHeight="1">
      <c r="A164" s="38"/>
      <c r="B164" s="39"/>
      <c r="C164" s="39"/>
      <c r="D164" s="39"/>
      <c r="E164" s="39"/>
      <c r="F164" s="39"/>
      <c r="G164" s="39"/>
      <c r="H164" s="39"/>
      <c r="I164" s="39"/>
      <c r="J164" s="40" t="s">
        <v>217</v>
      </c>
      <c r="K164" s="31">
        <f aca="true" t="shared" si="52" ref="K164:Q164">SUM(K165:K168)</f>
        <v>2150</v>
      </c>
      <c r="L164" s="31">
        <f t="shared" si="45"/>
        <v>46</v>
      </c>
      <c r="M164" s="31">
        <f t="shared" si="52"/>
        <v>0</v>
      </c>
      <c r="N164" s="31">
        <f t="shared" si="52"/>
        <v>0</v>
      </c>
      <c r="O164" s="31">
        <f t="shared" si="52"/>
        <v>0</v>
      </c>
      <c r="P164" s="31">
        <f t="shared" si="52"/>
        <v>46</v>
      </c>
      <c r="Q164" s="31">
        <f t="shared" si="52"/>
        <v>0</v>
      </c>
      <c r="R164" s="39">
        <f t="shared" si="44"/>
        <v>2196</v>
      </c>
    </row>
    <row r="165" spans="1:18" ht="19.5" customHeight="1">
      <c r="A165" s="38"/>
      <c r="B165" s="39"/>
      <c r="C165" s="39"/>
      <c r="D165" s="39"/>
      <c r="E165" s="39"/>
      <c r="F165" s="39"/>
      <c r="G165" s="39"/>
      <c r="H165" s="39"/>
      <c r="I165" s="39"/>
      <c r="J165" s="41" t="s">
        <v>218</v>
      </c>
      <c r="K165" s="31">
        <v>1000</v>
      </c>
      <c r="L165" s="31">
        <f t="shared" si="45"/>
        <v>0</v>
      </c>
      <c r="M165" s="39"/>
      <c r="N165" s="39"/>
      <c r="O165" s="39"/>
      <c r="P165" s="39"/>
      <c r="Q165" s="39"/>
      <c r="R165" s="39">
        <f t="shared" si="44"/>
        <v>1000</v>
      </c>
    </row>
    <row r="166" spans="1:18" ht="19.5" customHeight="1">
      <c r="A166" s="38"/>
      <c r="B166" s="39"/>
      <c r="C166" s="39"/>
      <c r="D166" s="39"/>
      <c r="E166" s="39"/>
      <c r="F166" s="39"/>
      <c r="G166" s="39"/>
      <c r="H166" s="39"/>
      <c r="I166" s="39"/>
      <c r="J166" s="41" t="s">
        <v>219</v>
      </c>
      <c r="K166" s="31">
        <v>1000</v>
      </c>
      <c r="L166" s="31">
        <f t="shared" si="45"/>
        <v>0</v>
      </c>
      <c r="M166" s="39"/>
      <c r="N166" s="39"/>
      <c r="O166" s="39"/>
      <c r="P166" s="39"/>
      <c r="Q166" s="39"/>
      <c r="R166" s="39">
        <f t="shared" si="44"/>
        <v>1000</v>
      </c>
    </row>
    <row r="167" spans="1:18" ht="19.5" customHeight="1">
      <c r="A167" s="38"/>
      <c r="B167" s="39"/>
      <c r="C167" s="39"/>
      <c r="D167" s="39"/>
      <c r="E167" s="39"/>
      <c r="F167" s="39"/>
      <c r="G167" s="39"/>
      <c r="H167" s="39"/>
      <c r="I167" s="39"/>
      <c r="J167" s="41" t="s">
        <v>220</v>
      </c>
      <c r="K167" s="32">
        <v>100</v>
      </c>
      <c r="L167" s="31">
        <f t="shared" si="45"/>
        <v>0</v>
      </c>
      <c r="M167" s="39"/>
      <c r="N167" s="39"/>
      <c r="O167" s="39"/>
      <c r="P167" s="39"/>
      <c r="Q167" s="39"/>
      <c r="R167" s="39">
        <f t="shared" si="44"/>
        <v>100</v>
      </c>
    </row>
    <row r="168" spans="1:18" ht="19.5" customHeight="1">
      <c r="A168" s="38"/>
      <c r="B168" s="39"/>
      <c r="C168" s="39"/>
      <c r="D168" s="39"/>
      <c r="E168" s="39"/>
      <c r="F168" s="39"/>
      <c r="G168" s="39"/>
      <c r="H168" s="39"/>
      <c r="I168" s="39"/>
      <c r="J168" s="41" t="s">
        <v>221</v>
      </c>
      <c r="K168" s="32">
        <v>50</v>
      </c>
      <c r="L168" s="31">
        <f t="shared" si="45"/>
        <v>46</v>
      </c>
      <c r="M168" s="39"/>
      <c r="N168" s="39"/>
      <c r="O168" s="39"/>
      <c r="P168" s="39">
        <v>46</v>
      </c>
      <c r="Q168" s="39"/>
      <c r="R168" s="39">
        <f t="shared" si="44"/>
        <v>96</v>
      </c>
    </row>
    <row r="169" spans="1:18" ht="19.5" customHeight="1">
      <c r="A169" s="38"/>
      <c r="B169" s="39"/>
      <c r="C169" s="39"/>
      <c r="D169" s="39"/>
      <c r="E169" s="39"/>
      <c r="F169" s="39"/>
      <c r="G169" s="39"/>
      <c r="H169" s="39"/>
      <c r="I169" s="39"/>
      <c r="J169" s="40" t="s">
        <v>222</v>
      </c>
      <c r="K169" s="31">
        <f aca="true" t="shared" si="53" ref="K169:Q169">SUM(K170:K174)</f>
        <v>5100</v>
      </c>
      <c r="L169" s="31">
        <f t="shared" si="45"/>
        <v>0</v>
      </c>
      <c r="M169" s="31">
        <f t="shared" si="53"/>
        <v>0</v>
      </c>
      <c r="N169" s="31">
        <f t="shared" si="53"/>
        <v>0</v>
      </c>
      <c r="O169" s="31">
        <f t="shared" si="53"/>
        <v>0</v>
      </c>
      <c r="P169" s="31">
        <f t="shared" si="53"/>
        <v>0</v>
      </c>
      <c r="Q169" s="31">
        <f t="shared" si="53"/>
        <v>0</v>
      </c>
      <c r="R169" s="39">
        <f t="shared" si="44"/>
        <v>5100</v>
      </c>
    </row>
    <row r="170" spans="1:18" ht="19.5" customHeight="1">
      <c r="A170" s="38"/>
      <c r="B170" s="39"/>
      <c r="C170" s="39"/>
      <c r="D170" s="39"/>
      <c r="E170" s="39"/>
      <c r="F170" s="39"/>
      <c r="G170" s="39"/>
      <c r="H170" s="39"/>
      <c r="I170" s="39"/>
      <c r="J170" s="41" t="s">
        <v>223</v>
      </c>
      <c r="K170" s="32">
        <v>200</v>
      </c>
      <c r="L170" s="31">
        <f t="shared" si="45"/>
        <v>0</v>
      </c>
      <c r="M170" s="39"/>
      <c r="N170" s="39"/>
      <c r="O170" s="39"/>
      <c r="P170" s="39"/>
      <c r="Q170" s="39"/>
      <c r="R170" s="39">
        <f t="shared" si="44"/>
        <v>200</v>
      </c>
    </row>
    <row r="171" spans="1:18" ht="19.5" customHeight="1">
      <c r="A171" s="38"/>
      <c r="B171" s="39"/>
      <c r="C171" s="39"/>
      <c r="D171" s="39"/>
      <c r="E171" s="39"/>
      <c r="F171" s="39"/>
      <c r="G171" s="39"/>
      <c r="H171" s="39"/>
      <c r="I171" s="39"/>
      <c r="J171" s="41" t="s">
        <v>224</v>
      </c>
      <c r="K171" s="31">
        <v>1000</v>
      </c>
      <c r="L171" s="31">
        <f t="shared" si="45"/>
        <v>0</v>
      </c>
      <c r="M171" s="39"/>
      <c r="N171" s="39"/>
      <c r="O171" s="39"/>
      <c r="P171" s="39"/>
      <c r="Q171" s="39"/>
      <c r="R171" s="39">
        <f t="shared" si="44"/>
        <v>1000</v>
      </c>
    </row>
    <row r="172" spans="1:18" ht="19.5" customHeight="1">
      <c r="A172" s="38"/>
      <c r="B172" s="39"/>
      <c r="C172" s="39"/>
      <c r="D172" s="39"/>
      <c r="E172" s="39"/>
      <c r="F172" s="39"/>
      <c r="G172" s="39"/>
      <c r="H172" s="39"/>
      <c r="I172" s="39"/>
      <c r="J172" s="41" t="s">
        <v>225</v>
      </c>
      <c r="K172" s="32">
        <v>600</v>
      </c>
      <c r="L172" s="31">
        <f t="shared" si="45"/>
        <v>0</v>
      </c>
      <c r="M172" s="39"/>
      <c r="N172" s="39"/>
      <c r="O172" s="39"/>
      <c r="P172" s="39"/>
      <c r="Q172" s="39"/>
      <c r="R172" s="39">
        <f t="shared" si="44"/>
        <v>600</v>
      </c>
    </row>
    <row r="173" spans="1:18" ht="19.5" customHeight="1">
      <c r="A173" s="38"/>
      <c r="B173" s="39"/>
      <c r="C173" s="39"/>
      <c r="D173" s="39"/>
      <c r="E173" s="39"/>
      <c r="F173" s="39"/>
      <c r="G173" s="39"/>
      <c r="H173" s="39"/>
      <c r="I173" s="39"/>
      <c r="J173" s="41" t="s">
        <v>226</v>
      </c>
      <c r="K173" s="32">
        <v>300</v>
      </c>
      <c r="L173" s="31">
        <f t="shared" si="45"/>
        <v>0</v>
      </c>
      <c r="M173" s="39"/>
      <c r="N173" s="39"/>
      <c r="O173" s="39"/>
      <c r="P173" s="39"/>
      <c r="Q173" s="39"/>
      <c r="R173" s="39">
        <f t="shared" si="44"/>
        <v>300</v>
      </c>
    </row>
    <row r="174" spans="1:18" ht="19.5" customHeight="1">
      <c r="A174" s="38"/>
      <c r="B174" s="39"/>
      <c r="C174" s="39"/>
      <c r="D174" s="39"/>
      <c r="E174" s="39"/>
      <c r="F174" s="39"/>
      <c r="G174" s="39"/>
      <c r="H174" s="39"/>
      <c r="I174" s="39"/>
      <c r="J174" s="41" t="s">
        <v>227</v>
      </c>
      <c r="K174" s="31">
        <v>3000</v>
      </c>
      <c r="L174" s="31">
        <f t="shared" si="45"/>
        <v>0</v>
      </c>
      <c r="M174" s="39"/>
      <c r="N174" s="39"/>
      <c r="O174" s="39"/>
      <c r="P174" s="39"/>
      <c r="Q174" s="39"/>
      <c r="R174" s="39">
        <f t="shared" si="44"/>
        <v>3000</v>
      </c>
    </row>
    <row r="175" spans="1:18" ht="19.5" customHeight="1">
      <c r="A175" s="38"/>
      <c r="B175" s="39"/>
      <c r="C175" s="39"/>
      <c r="D175" s="39"/>
      <c r="E175" s="39"/>
      <c r="F175" s="39"/>
      <c r="G175" s="39"/>
      <c r="H175" s="39"/>
      <c r="I175" s="39"/>
      <c r="J175" s="40" t="s">
        <v>228</v>
      </c>
      <c r="K175" s="31">
        <v>2280</v>
      </c>
      <c r="L175" s="31">
        <f t="shared" si="45"/>
        <v>2</v>
      </c>
      <c r="M175" s="39"/>
      <c r="N175" s="39"/>
      <c r="O175" s="39"/>
      <c r="P175" s="39">
        <v>2</v>
      </c>
      <c r="Q175" s="39"/>
      <c r="R175" s="39">
        <f t="shared" si="44"/>
        <v>2282</v>
      </c>
    </row>
    <row r="176" spans="1:18" ht="19.5" customHeight="1">
      <c r="A176" s="38"/>
      <c r="B176" s="39"/>
      <c r="C176" s="39"/>
      <c r="D176" s="39"/>
      <c r="E176" s="39"/>
      <c r="F176" s="39"/>
      <c r="G176" s="39"/>
      <c r="H176" s="39"/>
      <c r="I176" s="39"/>
      <c r="J176" s="40" t="s">
        <v>229</v>
      </c>
      <c r="K176" s="31">
        <f aca="true" t="shared" si="54" ref="K176:Q176">SUM(K177,K180,K182,K184,K186,K188,K192)</f>
        <v>5000</v>
      </c>
      <c r="L176" s="31">
        <f t="shared" si="45"/>
        <v>500</v>
      </c>
      <c r="M176" s="31">
        <f t="shared" si="54"/>
        <v>1000</v>
      </c>
      <c r="N176" s="31">
        <f t="shared" si="54"/>
        <v>0</v>
      </c>
      <c r="O176" s="31">
        <f t="shared" si="54"/>
        <v>0</v>
      </c>
      <c r="P176" s="31">
        <f t="shared" si="54"/>
        <v>0</v>
      </c>
      <c r="Q176" s="31">
        <f t="shared" si="54"/>
        <v>-500</v>
      </c>
      <c r="R176" s="39">
        <f t="shared" si="44"/>
        <v>5500</v>
      </c>
    </row>
    <row r="177" spans="1:18" ht="19.5" customHeight="1">
      <c r="A177" s="38"/>
      <c r="B177" s="39"/>
      <c r="C177" s="39"/>
      <c r="D177" s="39"/>
      <c r="E177" s="39"/>
      <c r="F177" s="39"/>
      <c r="G177" s="39"/>
      <c r="H177" s="39"/>
      <c r="I177" s="39"/>
      <c r="J177" s="40" t="s">
        <v>230</v>
      </c>
      <c r="K177" s="32">
        <f aca="true" t="shared" si="55" ref="K177:Q177">SUM(K178:K179)</f>
        <v>150</v>
      </c>
      <c r="L177" s="31">
        <f t="shared" si="45"/>
        <v>0</v>
      </c>
      <c r="M177" s="32">
        <f t="shared" si="55"/>
        <v>0</v>
      </c>
      <c r="N177" s="32">
        <f t="shared" si="55"/>
        <v>0</v>
      </c>
      <c r="O177" s="32">
        <f t="shared" si="55"/>
        <v>0</v>
      </c>
      <c r="P177" s="32">
        <f t="shared" si="55"/>
        <v>0</v>
      </c>
      <c r="Q177" s="32">
        <f t="shared" si="55"/>
        <v>0</v>
      </c>
      <c r="R177" s="39">
        <f t="shared" si="44"/>
        <v>150</v>
      </c>
    </row>
    <row r="178" spans="1:18" ht="19.5" customHeight="1">
      <c r="A178" s="38"/>
      <c r="B178" s="39"/>
      <c r="C178" s="39"/>
      <c r="D178" s="39"/>
      <c r="E178" s="39"/>
      <c r="F178" s="39"/>
      <c r="G178" s="39"/>
      <c r="H178" s="39"/>
      <c r="I178" s="39"/>
      <c r="J178" s="41" t="s">
        <v>110</v>
      </c>
      <c r="K178" s="32">
        <v>100</v>
      </c>
      <c r="L178" s="31">
        <f t="shared" si="45"/>
        <v>0</v>
      </c>
      <c r="M178" s="39"/>
      <c r="N178" s="39"/>
      <c r="O178" s="39"/>
      <c r="P178" s="39"/>
      <c r="Q178" s="39"/>
      <c r="R178" s="39">
        <f t="shared" si="44"/>
        <v>100</v>
      </c>
    </row>
    <row r="179" spans="1:18" ht="19.5" customHeight="1">
      <c r="A179" s="38"/>
      <c r="B179" s="39"/>
      <c r="C179" s="39"/>
      <c r="D179" s="39"/>
      <c r="E179" s="39"/>
      <c r="F179" s="39"/>
      <c r="G179" s="39"/>
      <c r="H179" s="39"/>
      <c r="I179" s="39"/>
      <c r="J179" s="41" t="s">
        <v>231</v>
      </c>
      <c r="K179" s="32">
        <v>50</v>
      </c>
      <c r="L179" s="31">
        <f t="shared" si="45"/>
        <v>0</v>
      </c>
      <c r="M179" s="39"/>
      <c r="N179" s="39"/>
      <c r="O179" s="39"/>
      <c r="P179" s="39"/>
      <c r="Q179" s="39"/>
      <c r="R179" s="39">
        <f t="shared" si="44"/>
        <v>50</v>
      </c>
    </row>
    <row r="180" spans="1:18" ht="19.5" customHeight="1">
      <c r="A180" s="38"/>
      <c r="B180" s="39"/>
      <c r="C180" s="39"/>
      <c r="D180" s="39"/>
      <c r="E180" s="39"/>
      <c r="F180" s="39"/>
      <c r="G180" s="39"/>
      <c r="H180" s="39"/>
      <c r="I180" s="39"/>
      <c r="J180" s="40" t="s">
        <v>232</v>
      </c>
      <c r="K180" s="31">
        <f aca="true" t="shared" si="56" ref="K180:Q180">SUM(K181)</f>
        <v>1000</v>
      </c>
      <c r="L180" s="31">
        <f t="shared" si="45"/>
        <v>0</v>
      </c>
      <c r="M180" s="31">
        <f t="shared" si="56"/>
        <v>0</v>
      </c>
      <c r="N180" s="31">
        <f t="shared" si="56"/>
        <v>0</v>
      </c>
      <c r="O180" s="31">
        <f t="shared" si="56"/>
        <v>0</v>
      </c>
      <c r="P180" s="31">
        <f t="shared" si="56"/>
        <v>0</v>
      </c>
      <c r="Q180" s="31">
        <f t="shared" si="56"/>
        <v>0</v>
      </c>
      <c r="R180" s="39">
        <f t="shared" si="44"/>
        <v>1000</v>
      </c>
    </row>
    <row r="181" spans="1:18" ht="19.5" customHeight="1">
      <c r="A181" s="38"/>
      <c r="B181" s="39"/>
      <c r="C181" s="39"/>
      <c r="D181" s="39"/>
      <c r="E181" s="39"/>
      <c r="F181" s="39"/>
      <c r="G181" s="39"/>
      <c r="H181" s="39"/>
      <c r="I181" s="39"/>
      <c r="J181" s="41" t="s">
        <v>233</v>
      </c>
      <c r="K181" s="31">
        <v>1000</v>
      </c>
      <c r="L181" s="31">
        <f t="shared" si="45"/>
        <v>0</v>
      </c>
      <c r="M181" s="39"/>
      <c r="N181" s="39"/>
      <c r="O181" s="39"/>
      <c r="P181" s="39"/>
      <c r="Q181" s="39"/>
      <c r="R181" s="39">
        <f t="shared" si="44"/>
        <v>1000</v>
      </c>
    </row>
    <row r="182" spans="1:18" ht="19.5" customHeight="1">
      <c r="A182" s="38"/>
      <c r="B182" s="39"/>
      <c r="C182" s="39"/>
      <c r="D182" s="39"/>
      <c r="E182" s="39"/>
      <c r="F182" s="39"/>
      <c r="G182" s="39"/>
      <c r="H182" s="39"/>
      <c r="I182" s="39"/>
      <c r="J182" s="40" t="s">
        <v>234</v>
      </c>
      <c r="K182" s="31">
        <f aca="true" t="shared" si="57" ref="K182:Q182">SUM(K183)</f>
        <v>1000</v>
      </c>
      <c r="L182" s="31">
        <f t="shared" si="45"/>
        <v>0</v>
      </c>
      <c r="M182" s="31">
        <f t="shared" si="57"/>
        <v>0</v>
      </c>
      <c r="N182" s="31">
        <f t="shared" si="57"/>
        <v>0</v>
      </c>
      <c r="O182" s="31">
        <f t="shared" si="57"/>
        <v>0</v>
      </c>
      <c r="P182" s="31">
        <f t="shared" si="57"/>
        <v>0</v>
      </c>
      <c r="Q182" s="31">
        <f t="shared" si="57"/>
        <v>0</v>
      </c>
      <c r="R182" s="39">
        <f t="shared" si="44"/>
        <v>1000</v>
      </c>
    </row>
    <row r="183" spans="1:18" ht="19.5" customHeight="1">
      <c r="A183" s="38"/>
      <c r="B183" s="39"/>
      <c r="C183" s="39"/>
      <c r="D183" s="39"/>
      <c r="E183" s="39"/>
      <c r="F183" s="39"/>
      <c r="G183" s="39"/>
      <c r="H183" s="39"/>
      <c r="I183" s="39"/>
      <c r="J183" s="41" t="s">
        <v>235</v>
      </c>
      <c r="K183" s="31">
        <v>1000</v>
      </c>
      <c r="L183" s="31">
        <f t="shared" si="45"/>
        <v>0</v>
      </c>
      <c r="M183" s="39"/>
      <c r="N183" s="39"/>
      <c r="O183" s="39"/>
      <c r="P183" s="39"/>
      <c r="Q183" s="39"/>
      <c r="R183" s="39">
        <f t="shared" si="44"/>
        <v>1000</v>
      </c>
    </row>
    <row r="184" spans="1:18" ht="19.5" customHeight="1">
      <c r="A184" s="38"/>
      <c r="B184" s="39"/>
      <c r="C184" s="39"/>
      <c r="D184" s="39"/>
      <c r="E184" s="39"/>
      <c r="F184" s="39"/>
      <c r="G184" s="39"/>
      <c r="H184" s="39"/>
      <c r="I184" s="39"/>
      <c r="J184" s="40" t="s">
        <v>236</v>
      </c>
      <c r="K184" s="32">
        <f aca="true" t="shared" si="58" ref="K184:Q184">SUM(K185)</f>
        <v>200</v>
      </c>
      <c r="L184" s="31">
        <f t="shared" si="45"/>
        <v>0</v>
      </c>
      <c r="M184" s="32">
        <f t="shared" si="58"/>
        <v>0</v>
      </c>
      <c r="N184" s="32">
        <f t="shared" si="58"/>
        <v>0</v>
      </c>
      <c r="O184" s="32">
        <f t="shared" si="58"/>
        <v>0</v>
      </c>
      <c r="P184" s="32">
        <f t="shared" si="58"/>
        <v>0</v>
      </c>
      <c r="Q184" s="32">
        <f t="shared" si="58"/>
        <v>0</v>
      </c>
      <c r="R184" s="39">
        <f t="shared" si="44"/>
        <v>200</v>
      </c>
    </row>
    <row r="185" spans="1:18" ht="19.5" customHeight="1">
      <c r="A185" s="38"/>
      <c r="B185" s="39"/>
      <c r="C185" s="39"/>
      <c r="D185" s="39"/>
      <c r="E185" s="39"/>
      <c r="F185" s="39"/>
      <c r="G185" s="39"/>
      <c r="H185" s="39"/>
      <c r="I185" s="39"/>
      <c r="J185" s="41" t="s">
        <v>237</v>
      </c>
      <c r="K185" s="32">
        <v>200</v>
      </c>
      <c r="L185" s="31">
        <f t="shared" si="45"/>
        <v>0</v>
      </c>
      <c r="M185" s="39"/>
      <c r="N185" s="39"/>
      <c r="O185" s="39"/>
      <c r="P185" s="39"/>
      <c r="Q185" s="39"/>
      <c r="R185" s="39">
        <f t="shared" si="44"/>
        <v>200</v>
      </c>
    </row>
    <row r="186" spans="1:18" ht="19.5" customHeight="1">
      <c r="A186" s="38"/>
      <c r="B186" s="39"/>
      <c r="C186" s="39"/>
      <c r="D186" s="39"/>
      <c r="E186" s="39"/>
      <c r="F186" s="39"/>
      <c r="G186" s="39"/>
      <c r="H186" s="39"/>
      <c r="I186" s="39"/>
      <c r="J186" s="40" t="s">
        <v>238</v>
      </c>
      <c r="K186" s="32">
        <f aca="true" t="shared" si="59" ref="K186:Q186">SUM(K187)</f>
        <v>300</v>
      </c>
      <c r="L186" s="31">
        <f t="shared" si="45"/>
        <v>0</v>
      </c>
      <c r="M186" s="32">
        <f t="shared" si="59"/>
        <v>0</v>
      </c>
      <c r="N186" s="32">
        <f t="shared" si="59"/>
        <v>0</v>
      </c>
      <c r="O186" s="32">
        <f t="shared" si="59"/>
        <v>0</v>
      </c>
      <c r="P186" s="32">
        <f t="shared" si="59"/>
        <v>0</v>
      </c>
      <c r="Q186" s="32">
        <f t="shared" si="59"/>
        <v>0</v>
      </c>
      <c r="R186" s="39">
        <f t="shared" si="44"/>
        <v>300</v>
      </c>
    </row>
    <row r="187" spans="1:18" ht="19.5" customHeight="1">
      <c r="A187" s="38"/>
      <c r="B187" s="39"/>
      <c r="C187" s="39"/>
      <c r="D187" s="39"/>
      <c r="E187" s="39"/>
      <c r="F187" s="39"/>
      <c r="G187" s="39"/>
      <c r="H187" s="39"/>
      <c r="I187" s="39"/>
      <c r="J187" s="41" t="s">
        <v>239</v>
      </c>
      <c r="K187" s="32">
        <v>300</v>
      </c>
      <c r="L187" s="31">
        <f t="shared" si="45"/>
        <v>0</v>
      </c>
      <c r="M187" s="39"/>
      <c r="N187" s="39"/>
      <c r="O187" s="39"/>
      <c r="P187" s="39"/>
      <c r="Q187" s="39"/>
      <c r="R187" s="39">
        <f t="shared" si="44"/>
        <v>300</v>
      </c>
    </row>
    <row r="188" spans="1:18" ht="19.5" customHeight="1">
      <c r="A188" s="38"/>
      <c r="B188" s="39"/>
      <c r="C188" s="39"/>
      <c r="D188" s="39"/>
      <c r="E188" s="39"/>
      <c r="F188" s="39"/>
      <c r="G188" s="39"/>
      <c r="H188" s="39"/>
      <c r="I188" s="39"/>
      <c r="J188" s="40" t="s">
        <v>240</v>
      </c>
      <c r="K188" s="32">
        <f aca="true" t="shared" si="60" ref="K188:Q188">SUM(K189:K191)</f>
        <v>250</v>
      </c>
      <c r="L188" s="31">
        <f t="shared" si="45"/>
        <v>0</v>
      </c>
      <c r="M188" s="32">
        <f t="shared" si="60"/>
        <v>0</v>
      </c>
      <c r="N188" s="32">
        <f t="shared" si="60"/>
        <v>0</v>
      </c>
      <c r="O188" s="32">
        <f t="shared" si="60"/>
        <v>0</v>
      </c>
      <c r="P188" s="32">
        <f t="shared" si="60"/>
        <v>0</v>
      </c>
      <c r="Q188" s="32">
        <f t="shared" si="60"/>
        <v>0</v>
      </c>
      <c r="R188" s="39">
        <f t="shared" si="44"/>
        <v>250</v>
      </c>
    </row>
    <row r="189" spans="1:18" ht="19.5" customHeight="1">
      <c r="A189" s="38"/>
      <c r="B189" s="39"/>
      <c r="C189" s="39"/>
      <c r="D189" s="39"/>
      <c r="E189" s="39"/>
      <c r="F189" s="39"/>
      <c r="G189" s="39"/>
      <c r="H189" s="39"/>
      <c r="I189" s="39"/>
      <c r="J189" s="41" t="s">
        <v>241</v>
      </c>
      <c r="K189" s="32">
        <v>50</v>
      </c>
      <c r="L189" s="31">
        <f t="shared" si="45"/>
        <v>0</v>
      </c>
      <c r="M189" s="39"/>
      <c r="N189" s="39"/>
      <c r="O189" s="39"/>
      <c r="P189" s="39"/>
      <c r="Q189" s="39"/>
      <c r="R189" s="39">
        <f t="shared" si="44"/>
        <v>50</v>
      </c>
    </row>
    <row r="190" spans="1:18" ht="19.5" customHeight="1">
      <c r="A190" s="38"/>
      <c r="B190" s="39"/>
      <c r="C190" s="39"/>
      <c r="D190" s="39"/>
      <c r="E190" s="39"/>
      <c r="F190" s="39"/>
      <c r="G190" s="39"/>
      <c r="H190" s="39"/>
      <c r="I190" s="39"/>
      <c r="J190" s="41" t="s">
        <v>242</v>
      </c>
      <c r="K190" s="32">
        <v>150</v>
      </c>
      <c r="L190" s="31">
        <f t="shared" si="45"/>
        <v>0</v>
      </c>
      <c r="M190" s="39"/>
      <c r="N190" s="39"/>
      <c r="O190" s="39"/>
      <c r="P190" s="39"/>
      <c r="Q190" s="39"/>
      <c r="R190" s="39">
        <f t="shared" si="44"/>
        <v>150</v>
      </c>
    </row>
    <row r="191" spans="1:18" ht="19.5" customHeight="1">
      <c r="A191" s="38"/>
      <c r="B191" s="39"/>
      <c r="C191" s="39"/>
      <c r="D191" s="39"/>
      <c r="E191" s="39"/>
      <c r="F191" s="39"/>
      <c r="G191" s="39"/>
      <c r="H191" s="39"/>
      <c r="I191" s="39"/>
      <c r="J191" s="41" t="s">
        <v>243</v>
      </c>
      <c r="K191" s="32">
        <v>50</v>
      </c>
      <c r="L191" s="31">
        <f t="shared" si="45"/>
        <v>0</v>
      </c>
      <c r="M191" s="39"/>
      <c r="N191" s="39"/>
      <c r="O191" s="39"/>
      <c r="P191" s="39"/>
      <c r="Q191" s="39"/>
      <c r="R191" s="39">
        <f t="shared" si="44"/>
        <v>50</v>
      </c>
    </row>
    <row r="192" spans="1:18" ht="19.5" customHeight="1">
      <c r="A192" s="38"/>
      <c r="B192" s="39"/>
      <c r="C192" s="39"/>
      <c r="D192" s="39"/>
      <c r="E192" s="39"/>
      <c r="F192" s="39"/>
      <c r="G192" s="39"/>
      <c r="H192" s="39"/>
      <c r="I192" s="39"/>
      <c r="J192" s="40" t="s">
        <v>244</v>
      </c>
      <c r="K192" s="31">
        <f aca="true" t="shared" si="61" ref="K192:Q192">SUM(K193)</f>
        <v>2100</v>
      </c>
      <c r="L192" s="31">
        <f t="shared" si="45"/>
        <v>500</v>
      </c>
      <c r="M192" s="31">
        <f t="shared" si="61"/>
        <v>1000</v>
      </c>
      <c r="N192" s="31">
        <f t="shared" si="61"/>
        <v>0</v>
      </c>
      <c r="O192" s="31">
        <f t="shared" si="61"/>
        <v>0</v>
      </c>
      <c r="P192" s="31">
        <f t="shared" si="61"/>
        <v>0</v>
      </c>
      <c r="Q192" s="31">
        <f t="shared" si="61"/>
        <v>-500</v>
      </c>
      <c r="R192" s="39">
        <f t="shared" si="44"/>
        <v>2600</v>
      </c>
    </row>
    <row r="193" spans="1:18" ht="19.5" customHeight="1">
      <c r="A193" s="38"/>
      <c r="B193" s="39"/>
      <c r="C193" s="39"/>
      <c r="D193" s="39"/>
      <c r="E193" s="39"/>
      <c r="F193" s="39"/>
      <c r="G193" s="39"/>
      <c r="H193" s="39"/>
      <c r="I193" s="39"/>
      <c r="J193" s="41" t="s">
        <v>245</v>
      </c>
      <c r="K193" s="31">
        <v>2100</v>
      </c>
      <c r="L193" s="31">
        <f t="shared" si="45"/>
        <v>500</v>
      </c>
      <c r="M193" s="39">
        <v>1000</v>
      </c>
      <c r="N193" s="39"/>
      <c r="O193" s="39"/>
      <c r="P193" s="39"/>
      <c r="Q193" s="39">
        <v>-500</v>
      </c>
      <c r="R193" s="39">
        <f t="shared" si="44"/>
        <v>2600</v>
      </c>
    </row>
    <row r="194" spans="1:18" ht="19.5" customHeight="1">
      <c r="A194" s="38"/>
      <c r="B194" s="39"/>
      <c r="C194" s="39"/>
      <c r="D194" s="39"/>
      <c r="E194" s="39"/>
      <c r="F194" s="39"/>
      <c r="G194" s="39"/>
      <c r="H194" s="39"/>
      <c r="I194" s="39"/>
      <c r="J194" s="40" t="s">
        <v>246</v>
      </c>
      <c r="K194" s="31">
        <f aca="true" t="shared" si="62" ref="K194:Q194">SUM(K195,K204,K207,K213,K218)</f>
        <v>6500</v>
      </c>
      <c r="L194" s="31">
        <f t="shared" si="45"/>
        <v>1193</v>
      </c>
      <c r="M194" s="31">
        <f t="shared" si="62"/>
        <v>1300</v>
      </c>
      <c r="N194" s="31">
        <f t="shared" si="62"/>
        <v>0</v>
      </c>
      <c r="O194" s="31">
        <f t="shared" si="62"/>
        <v>0</v>
      </c>
      <c r="P194" s="31">
        <f t="shared" si="62"/>
        <v>543</v>
      </c>
      <c r="Q194" s="31">
        <f t="shared" si="62"/>
        <v>-650</v>
      </c>
      <c r="R194" s="39">
        <f t="shared" si="44"/>
        <v>7693</v>
      </c>
    </row>
    <row r="195" spans="1:18" ht="19.5" customHeight="1">
      <c r="A195" s="38"/>
      <c r="B195" s="39"/>
      <c r="C195" s="39"/>
      <c r="D195" s="39"/>
      <c r="E195" s="39"/>
      <c r="F195" s="39"/>
      <c r="G195" s="39"/>
      <c r="H195" s="39"/>
      <c r="I195" s="39"/>
      <c r="J195" s="40" t="s">
        <v>247</v>
      </c>
      <c r="K195" s="31">
        <f aca="true" t="shared" si="63" ref="K195:Q195">SUM(K196:K203)</f>
        <v>3560</v>
      </c>
      <c r="L195" s="31">
        <f t="shared" si="45"/>
        <v>130</v>
      </c>
      <c r="M195" s="31">
        <f t="shared" si="63"/>
        <v>0</v>
      </c>
      <c r="N195" s="31">
        <f t="shared" si="63"/>
        <v>0</v>
      </c>
      <c r="O195" s="31">
        <f t="shared" si="63"/>
        <v>0</v>
      </c>
      <c r="P195" s="31">
        <f t="shared" si="63"/>
        <v>130</v>
      </c>
      <c r="Q195" s="31">
        <f t="shared" si="63"/>
        <v>0</v>
      </c>
      <c r="R195" s="39">
        <f t="shared" si="44"/>
        <v>3690</v>
      </c>
    </row>
    <row r="196" spans="1:18" ht="19.5" customHeight="1">
      <c r="A196" s="38"/>
      <c r="B196" s="39"/>
      <c r="C196" s="39"/>
      <c r="D196" s="39"/>
      <c r="E196" s="39"/>
      <c r="F196" s="39"/>
      <c r="G196" s="39"/>
      <c r="H196" s="39"/>
      <c r="I196" s="39"/>
      <c r="J196" s="41" t="s">
        <v>110</v>
      </c>
      <c r="K196" s="32">
        <v>550</v>
      </c>
      <c r="L196" s="31">
        <f t="shared" si="45"/>
        <v>0</v>
      </c>
      <c r="M196" s="39"/>
      <c r="N196" s="39"/>
      <c r="O196" s="39"/>
      <c r="P196" s="39"/>
      <c r="Q196" s="39"/>
      <c r="R196" s="39">
        <f t="shared" si="44"/>
        <v>550</v>
      </c>
    </row>
    <row r="197" spans="1:18" ht="19.5" customHeight="1">
      <c r="A197" s="38"/>
      <c r="B197" s="39"/>
      <c r="C197" s="39"/>
      <c r="D197" s="39"/>
      <c r="E197" s="39"/>
      <c r="F197" s="39"/>
      <c r="G197" s="39"/>
      <c r="H197" s="39"/>
      <c r="I197" s="39"/>
      <c r="J197" s="41" t="s">
        <v>111</v>
      </c>
      <c r="K197" s="32">
        <v>10</v>
      </c>
      <c r="L197" s="31">
        <f t="shared" si="45"/>
        <v>0</v>
      </c>
      <c r="M197" s="39"/>
      <c r="N197" s="39"/>
      <c r="O197" s="39"/>
      <c r="P197" s="39"/>
      <c r="Q197" s="39"/>
      <c r="R197" s="39">
        <f t="shared" si="44"/>
        <v>10</v>
      </c>
    </row>
    <row r="198" spans="1:18" ht="19.5" customHeight="1">
      <c r="A198" s="38"/>
      <c r="B198" s="39"/>
      <c r="C198" s="39"/>
      <c r="D198" s="39"/>
      <c r="E198" s="39"/>
      <c r="F198" s="39"/>
      <c r="G198" s="39"/>
      <c r="H198" s="39"/>
      <c r="I198" s="39"/>
      <c r="J198" s="41" t="s">
        <v>248</v>
      </c>
      <c r="K198" s="32">
        <v>200</v>
      </c>
      <c r="L198" s="31">
        <f t="shared" si="45"/>
        <v>0</v>
      </c>
      <c r="M198" s="39"/>
      <c r="N198" s="39"/>
      <c r="O198" s="39"/>
      <c r="P198" s="39"/>
      <c r="Q198" s="39"/>
      <c r="R198" s="39">
        <f t="shared" si="44"/>
        <v>200</v>
      </c>
    </row>
    <row r="199" spans="1:18" ht="19.5" customHeight="1">
      <c r="A199" s="38"/>
      <c r="B199" s="39"/>
      <c r="C199" s="39"/>
      <c r="D199" s="39"/>
      <c r="E199" s="39"/>
      <c r="F199" s="39"/>
      <c r="G199" s="39"/>
      <c r="H199" s="39"/>
      <c r="I199" s="39"/>
      <c r="J199" s="41" t="s">
        <v>249</v>
      </c>
      <c r="K199" s="32">
        <v>600</v>
      </c>
      <c r="L199" s="31">
        <f t="shared" si="45"/>
        <v>0</v>
      </c>
      <c r="M199" s="39"/>
      <c r="N199" s="39"/>
      <c r="O199" s="39"/>
      <c r="P199" s="39"/>
      <c r="Q199" s="39"/>
      <c r="R199" s="39">
        <f t="shared" si="44"/>
        <v>600</v>
      </c>
    </row>
    <row r="200" spans="1:18" ht="19.5" customHeight="1">
      <c r="A200" s="38"/>
      <c r="B200" s="39"/>
      <c r="C200" s="39"/>
      <c r="D200" s="39"/>
      <c r="E200" s="39"/>
      <c r="F200" s="39"/>
      <c r="G200" s="39"/>
      <c r="H200" s="39"/>
      <c r="I200" s="39"/>
      <c r="J200" s="41" t="s">
        <v>250</v>
      </c>
      <c r="K200" s="31">
        <v>1000</v>
      </c>
      <c r="L200" s="31">
        <f t="shared" si="45"/>
        <v>0</v>
      </c>
      <c r="M200" s="39"/>
      <c r="N200" s="39"/>
      <c r="O200" s="39"/>
      <c r="P200" s="39"/>
      <c r="Q200" s="39"/>
      <c r="R200" s="39">
        <f t="shared" si="44"/>
        <v>1000</v>
      </c>
    </row>
    <row r="201" spans="1:18" ht="19.5" customHeight="1">
      <c r="A201" s="38"/>
      <c r="B201" s="39"/>
      <c r="C201" s="39"/>
      <c r="D201" s="39"/>
      <c r="E201" s="39"/>
      <c r="F201" s="39"/>
      <c r="G201" s="39"/>
      <c r="H201" s="39"/>
      <c r="I201" s="39"/>
      <c r="J201" s="41" t="s">
        <v>251</v>
      </c>
      <c r="K201" s="32">
        <v>400</v>
      </c>
      <c r="L201" s="31">
        <f t="shared" si="45"/>
        <v>0</v>
      </c>
      <c r="M201" s="39"/>
      <c r="N201" s="39"/>
      <c r="O201" s="39"/>
      <c r="P201" s="39"/>
      <c r="Q201" s="39"/>
      <c r="R201" s="39">
        <f aca="true" t="shared" si="64" ref="R201:R264">K201+L201</f>
        <v>400</v>
      </c>
    </row>
    <row r="202" spans="1:18" ht="19.5" customHeight="1">
      <c r="A202" s="38"/>
      <c r="B202" s="39"/>
      <c r="C202" s="39"/>
      <c r="D202" s="39"/>
      <c r="E202" s="39"/>
      <c r="F202" s="39"/>
      <c r="G202" s="39"/>
      <c r="H202" s="39"/>
      <c r="I202" s="39"/>
      <c r="J202" s="41" t="s">
        <v>252</v>
      </c>
      <c r="K202" s="32">
        <v>300</v>
      </c>
      <c r="L202" s="31">
        <f aca="true" t="shared" si="65" ref="L202:L265">SUM(,M202,O202,P202,Q202)</f>
        <v>0</v>
      </c>
      <c r="M202" s="39"/>
      <c r="N202" s="39"/>
      <c r="O202" s="39"/>
      <c r="P202" s="39"/>
      <c r="Q202" s="39"/>
      <c r="R202" s="39">
        <f t="shared" si="64"/>
        <v>300</v>
      </c>
    </row>
    <row r="203" spans="1:18" ht="19.5" customHeight="1">
      <c r="A203" s="38"/>
      <c r="B203" s="39"/>
      <c r="C203" s="39"/>
      <c r="D203" s="39"/>
      <c r="E203" s="39"/>
      <c r="F203" s="39"/>
      <c r="G203" s="39"/>
      <c r="H203" s="39"/>
      <c r="I203" s="39"/>
      <c r="J203" s="41" t="s">
        <v>253</v>
      </c>
      <c r="K203" s="32">
        <v>500</v>
      </c>
      <c r="L203" s="31">
        <f t="shared" si="65"/>
        <v>130</v>
      </c>
      <c r="M203" s="39"/>
      <c r="N203" s="39"/>
      <c r="O203" s="39"/>
      <c r="P203" s="39">
        <v>130</v>
      </c>
      <c r="Q203" s="39"/>
      <c r="R203" s="39">
        <f t="shared" si="64"/>
        <v>630</v>
      </c>
    </row>
    <row r="204" spans="1:18" ht="19.5" customHeight="1">
      <c r="A204" s="38"/>
      <c r="B204" s="39"/>
      <c r="C204" s="39"/>
      <c r="D204" s="39"/>
      <c r="E204" s="39"/>
      <c r="F204" s="39"/>
      <c r="G204" s="39"/>
      <c r="H204" s="39"/>
      <c r="I204" s="39"/>
      <c r="J204" s="40" t="s">
        <v>254</v>
      </c>
      <c r="K204" s="32">
        <f aca="true" t="shared" si="66" ref="K204:Q204">SUM(K205:K206)</f>
        <v>400</v>
      </c>
      <c r="L204" s="31">
        <f t="shared" si="65"/>
        <v>230</v>
      </c>
      <c r="M204" s="32">
        <f t="shared" si="66"/>
        <v>0</v>
      </c>
      <c r="N204" s="32">
        <f t="shared" si="66"/>
        <v>0</v>
      </c>
      <c r="O204" s="32">
        <f t="shared" si="66"/>
        <v>0</v>
      </c>
      <c r="P204" s="32">
        <f t="shared" si="66"/>
        <v>230</v>
      </c>
      <c r="Q204" s="32">
        <f t="shared" si="66"/>
        <v>0</v>
      </c>
      <c r="R204" s="39">
        <f t="shared" si="64"/>
        <v>630</v>
      </c>
    </row>
    <row r="205" spans="1:18" ht="19.5" customHeight="1">
      <c r="A205" s="38"/>
      <c r="B205" s="39"/>
      <c r="C205" s="39"/>
      <c r="D205" s="39"/>
      <c r="E205" s="39"/>
      <c r="F205" s="39"/>
      <c r="G205" s="39"/>
      <c r="H205" s="39"/>
      <c r="I205" s="39"/>
      <c r="J205" s="41" t="s">
        <v>255</v>
      </c>
      <c r="K205" s="32">
        <v>200</v>
      </c>
      <c r="L205" s="31">
        <f t="shared" si="65"/>
        <v>110</v>
      </c>
      <c r="M205" s="39"/>
      <c r="N205" s="39"/>
      <c r="O205" s="39"/>
      <c r="P205" s="39">
        <v>110</v>
      </c>
      <c r="Q205" s="39"/>
      <c r="R205" s="39">
        <f t="shared" si="64"/>
        <v>310</v>
      </c>
    </row>
    <row r="206" spans="1:18" ht="19.5" customHeight="1">
      <c r="A206" s="38"/>
      <c r="B206" s="39"/>
      <c r="C206" s="39"/>
      <c r="D206" s="39"/>
      <c r="E206" s="39"/>
      <c r="F206" s="39"/>
      <c r="G206" s="39"/>
      <c r="H206" s="39"/>
      <c r="I206" s="39"/>
      <c r="J206" s="41" t="s">
        <v>256</v>
      </c>
      <c r="K206" s="32">
        <v>200</v>
      </c>
      <c r="L206" s="31">
        <f t="shared" si="65"/>
        <v>120</v>
      </c>
      <c r="M206" s="39"/>
      <c r="N206" s="39"/>
      <c r="O206" s="39"/>
      <c r="P206" s="39">
        <v>120</v>
      </c>
      <c r="Q206" s="39"/>
      <c r="R206" s="39">
        <f t="shared" si="64"/>
        <v>320</v>
      </c>
    </row>
    <row r="207" spans="1:18" ht="19.5" customHeight="1">
      <c r="A207" s="38"/>
      <c r="B207" s="39"/>
      <c r="C207" s="39"/>
      <c r="D207" s="39"/>
      <c r="E207" s="39"/>
      <c r="F207" s="39"/>
      <c r="G207" s="39"/>
      <c r="H207" s="39"/>
      <c r="I207" s="39"/>
      <c r="J207" s="40" t="s">
        <v>257</v>
      </c>
      <c r="K207" s="31">
        <f aca="true" t="shared" si="67" ref="K207:Q207">SUM(K208:K212)</f>
        <v>1300</v>
      </c>
      <c r="L207" s="31">
        <f t="shared" si="65"/>
        <v>52</v>
      </c>
      <c r="M207" s="31">
        <f t="shared" si="67"/>
        <v>0</v>
      </c>
      <c r="N207" s="31">
        <f t="shared" si="67"/>
        <v>0</v>
      </c>
      <c r="O207" s="31">
        <f t="shared" si="67"/>
        <v>0</v>
      </c>
      <c r="P207" s="31">
        <f t="shared" si="67"/>
        <v>52</v>
      </c>
      <c r="Q207" s="31">
        <f t="shared" si="67"/>
        <v>0</v>
      </c>
      <c r="R207" s="39">
        <f t="shared" si="64"/>
        <v>1352</v>
      </c>
    </row>
    <row r="208" spans="1:18" ht="19.5" customHeight="1">
      <c r="A208" s="38"/>
      <c r="B208" s="39"/>
      <c r="C208" s="39"/>
      <c r="D208" s="39"/>
      <c r="E208" s="39"/>
      <c r="F208" s="39"/>
      <c r="G208" s="39"/>
      <c r="H208" s="39"/>
      <c r="I208" s="39"/>
      <c r="J208" s="41" t="s">
        <v>258</v>
      </c>
      <c r="K208" s="32">
        <v>300</v>
      </c>
      <c r="L208" s="31">
        <f t="shared" si="65"/>
        <v>0</v>
      </c>
      <c r="M208" s="39"/>
      <c r="N208" s="39"/>
      <c r="O208" s="39"/>
      <c r="P208" s="39"/>
      <c r="Q208" s="39"/>
      <c r="R208" s="39">
        <f t="shared" si="64"/>
        <v>300</v>
      </c>
    </row>
    <row r="209" spans="1:18" ht="19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41" t="s">
        <v>259</v>
      </c>
      <c r="K209" s="32">
        <v>100</v>
      </c>
      <c r="L209" s="31">
        <f t="shared" si="65"/>
        <v>0</v>
      </c>
      <c r="M209" s="39"/>
      <c r="N209" s="39"/>
      <c r="O209" s="39"/>
      <c r="P209" s="39"/>
      <c r="Q209" s="39"/>
      <c r="R209" s="39">
        <f t="shared" si="64"/>
        <v>100</v>
      </c>
    </row>
    <row r="210" spans="1:18" ht="19.5" customHeight="1">
      <c r="A210" s="38"/>
      <c r="B210" s="39"/>
      <c r="C210" s="39"/>
      <c r="D210" s="39"/>
      <c r="E210" s="39"/>
      <c r="F210" s="39"/>
      <c r="G210" s="39"/>
      <c r="H210" s="39"/>
      <c r="I210" s="39"/>
      <c r="J210" s="41" t="s">
        <v>260</v>
      </c>
      <c r="K210" s="32">
        <v>550</v>
      </c>
      <c r="L210" s="31">
        <f t="shared" si="65"/>
        <v>0</v>
      </c>
      <c r="M210" s="39"/>
      <c r="N210" s="39"/>
      <c r="O210" s="39"/>
      <c r="P210" s="39"/>
      <c r="Q210" s="39"/>
      <c r="R210" s="39">
        <f t="shared" si="64"/>
        <v>550</v>
      </c>
    </row>
    <row r="211" spans="1:18" ht="19.5" customHeight="1">
      <c r="A211" s="38"/>
      <c r="B211" s="39"/>
      <c r="C211" s="39"/>
      <c r="D211" s="39"/>
      <c r="E211" s="39"/>
      <c r="F211" s="39"/>
      <c r="G211" s="39"/>
      <c r="H211" s="39"/>
      <c r="I211" s="39"/>
      <c r="J211" s="41" t="s">
        <v>261</v>
      </c>
      <c r="K211" s="32">
        <v>100</v>
      </c>
      <c r="L211" s="31">
        <f t="shared" si="65"/>
        <v>0</v>
      </c>
      <c r="M211" s="39"/>
      <c r="N211" s="39"/>
      <c r="O211" s="39"/>
      <c r="P211" s="39"/>
      <c r="Q211" s="39"/>
      <c r="R211" s="39">
        <f t="shared" si="64"/>
        <v>100</v>
      </c>
    </row>
    <row r="212" spans="1:18" ht="19.5" customHeight="1">
      <c r="A212" s="38"/>
      <c r="B212" s="39"/>
      <c r="C212" s="39"/>
      <c r="D212" s="39"/>
      <c r="E212" s="39"/>
      <c r="F212" s="39"/>
      <c r="G212" s="39"/>
      <c r="H212" s="39"/>
      <c r="I212" s="39"/>
      <c r="J212" s="41" t="s">
        <v>262</v>
      </c>
      <c r="K212" s="32">
        <v>250</v>
      </c>
      <c r="L212" s="31">
        <f t="shared" si="65"/>
        <v>52</v>
      </c>
      <c r="M212" s="39"/>
      <c r="N212" s="39"/>
      <c r="O212" s="39"/>
      <c r="P212" s="39">
        <v>52</v>
      </c>
      <c r="Q212" s="39"/>
      <c r="R212" s="39">
        <f t="shared" si="64"/>
        <v>302</v>
      </c>
    </row>
    <row r="213" spans="1:18" ht="19.5" customHeight="1">
      <c r="A213" s="38"/>
      <c r="B213" s="39"/>
      <c r="C213" s="39"/>
      <c r="D213" s="39"/>
      <c r="E213" s="39"/>
      <c r="F213" s="39"/>
      <c r="G213" s="39"/>
      <c r="H213" s="39"/>
      <c r="I213" s="39"/>
      <c r="J213" s="40" t="s">
        <v>263</v>
      </c>
      <c r="K213" s="32">
        <f aca="true" t="shared" si="68" ref="K213:Q213">SUM(K214:K217)</f>
        <v>840</v>
      </c>
      <c r="L213" s="31">
        <f t="shared" si="65"/>
        <v>42</v>
      </c>
      <c r="M213" s="32">
        <f t="shared" si="68"/>
        <v>0</v>
      </c>
      <c r="N213" s="32">
        <f t="shared" si="68"/>
        <v>0</v>
      </c>
      <c r="O213" s="32">
        <f t="shared" si="68"/>
        <v>0</v>
      </c>
      <c r="P213" s="32">
        <f t="shared" si="68"/>
        <v>42</v>
      </c>
      <c r="Q213" s="32">
        <f t="shared" si="68"/>
        <v>0</v>
      </c>
      <c r="R213" s="39">
        <f t="shared" si="64"/>
        <v>882</v>
      </c>
    </row>
    <row r="214" spans="1:18" ht="19.5" customHeight="1">
      <c r="A214" s="38"/>
      <c r="B214" s="39"/>
      <c r="C214" s="39"/>
      <c r="D214" s="39"/>
      <c r="E214" s="39"/>
      <c r="F214" s="39"/>
      <c r="G214" s="39"/>
      <c r="H214" s="39"/>
      <c r="I214" s="39"/>
      <c r="J214" s="41" t="s">
        <v>264</v>
      </c>
      <c r="K214" s="32">
        <v>150</v>
      </c>
      <c r="L214" s="31">
        <f t="shared" si="65"/>
        <v>0</v>
      </c>
      <c r="M214" s="39"/>
      <c r="N214" s="39"/>
      <c r="O214" s="39"/>
      <c r="P214" s="39"/>
      <c r="Q214" s="39"/>
      <c r="R214" s="39">
        <f t="shared" si="64"/>
        <v>150</v>
      </c>
    </row>
    <row r="215" spans="1:18" ht="19.5" customHeight="1">
      <c r="A215" s="38"/>
      <c r="B215" s="39"/>
      <c r="C215" s="39"/>
      <c r="D215" s="39"/>
      <c r="E215" s="39"/>
      <c r="F215" s="39"/>
      <c r="G215" s="39"/>
      <c r="H215" s="39"/>
      <c r="I215" s="39"/>
      <c r="J215" s="41" t="s">
        <v>265</v>
      </c>
      <c r="K215" s="32">
        <v>130</v>
      </c>
      <c r="L215" s="31">
        <f t="shared" si="65"/>
        <v>0</v>
      </c>
      <c r="M215" s="39"/>
      <c r="N215" s="39"/>
      <c r="O215" s="39"/>
      <c r="P215" s="39"/>
      <c r="Q215" s="39"/>
      <c r="R215" s="39">
        <f t="shared" si="64"/>
        <v>130</v>
      </c>
    </row>
    <row r="216" spans="1:18" ht="19.5" customHeight="1">
      <c r="A216" s="38"/>
      <c r="B216" s="39"/>
      <c r="C216" s="39"/>
      <c r="D216" s="39"/>
      <c r="E216" s="39"/>
      <c r="F216" s="39"/>
      <c r="G216" s="39"/>
      <c r="H216" s="39"/>
      <c r="I216" s="39"/>
      <c r="J216" s="41" t="s">
        <v>266</v>
      </c>
      <c r="K216" s="32">
        <v>510</v>
      </c>
      <c r="L216" s="31">
        <f t="shared" si="65"/>
        <v>0</v>
      </c>
      <c r="M216" s="39"/>
      <c r="N216" s="39"/>
      <c r="O216" s="39"/>
      <c r="P216" s="39"/>
      <c r="Q216" s="39"/>
      <c r="R216" s="39">
        <f t="shared" si="64"/>
        <v>510</v>
      </c>
    </row>
    <row r="217" spans="1:18" ht="19.5" customHeight="1">
      <c r="A217" s="38"/>
      <c r="B217" s="39"/>
      <c r="C217" s="39"/>
      <c r="D217" s="39"/>
      <c r="E217" s="39"/>
      <c r="F217" s="39"/>
      <c r="G217" s="39"/>
      <c r="H217" s="39"/>
      <c r="I217" s="39"/>
      <c r="J217" s="41" t="s">
        <v>267</v>
      </c>
      <c r="K217" s="32">
        <v>50</v>
      </c>
      <c r="L217" s="31">
        <f t="shared" si="65"/>
        <v>42</v>
      </c>
      <c r="M217" s="39"/>
      <c r="N217" s="39"/>
      <c r="O217" s="39"/>
      <c r="P217" s="39">
        <v>42</v>
      </c>
      <c r="Q217" s="39"/>
      <c r="R217" s="39">
        <f t="shared" si="64"/>
        <v>92</v>
      </c>
    </row>
    <row r="218" spans="1:18" ht="19.5" customHeight="1">
      <c r="A218" s="38"/>
      <c r="B218" s="39"/>
      <c r="C218" s="39"/>
      <c r="D218" s="39"/>
      <c r="E218" s="39"/>
      <c r="F218" s="39"/>
      <c r="G218" s="39"/>
      <c r="H218" s="39"/>
      <c r="I218" s="39"/>
      <c r="J218" s="40" t="s">
        <v>268</v>
      </c>
      <c r="K218" s="32">
        <f aca="true" t="shared" si="69" ref="K218:Q218">SUM(K219:K220)</f>
        <v>400</v>
      </c>
      <c r="L218" s="31">
        <f t="shared" si="65"/>
        <v>739</v>
      </c>
      <c r="M218" s="32">
        <f t="shared" si="69"/>
        <v>1300</v>
      </c>
      <c r="N218" s="32">
        <f t="shared" si="69"/>
        <v>0</v>
      </c>
      <c r="O218" s="32">
        <f t="shared" si="69"/>
        <v>0</v>
      </c>
      <c r="P218" s="32">
        <f t="shared" si="69"/>
        <v>89</v>
      </c>
      <c r="Q218" s="32">
        <f t="shared" si="69"/>
        <v>-650</v>
      </c>
      <c r="R218" s="39">
        <f t="shared" si="64"/>
        <v>1139</v>
      </c>
    </row>
    <row r="219" spans="1:18" ht="19.5" customHeight="1">
      <c r="A219" s="38"/>
      <c r="B219" s="39"/>
      <c r="C219" s="39"/>
      <c r="D219" s="39"/>
      <c r="E219" s="39"/>
      <c r="F219" s="39"/>
      <c r="G219" s="39"/>
      <c r="H219" s="39"/>
      <c r="I219" s="39"/>
      <c r="J219" s="41" t="s">
        <v>269</v>
      </c>
      <c r="K219" s="32">
        <v>150</v>
      </c>
      <c r="L219" s="31">
        <f t="shared" si="65"/>
        <v>0</v>
      </c>
      <c r="M219" s="39"/>
      <c r="N219" s="39"/>
      <c r="O219" s="39"/>
      <c r="P219" s="39"/>
      <c r="Q219" s="39"/>
      <c r="R219" s="39">
        <f t="shared" si="64"/>
        <v>150</v>
      </c>
    </row>
    <row r="220" spans="1:18" ht="19.5" customHeight="1">
      <c r="A220" s="38"/>
      <c r="B220" s="39"/>
      <c r="C220" s="39"/>
      <c r="D220" s="39"/>
      <c r="E220" s="39"/>
      <c r="F220" s="39"/>
      <c r="G220" s="39"/>
      <c r="H220" s="39"/>
      <c r="I220" s="39"/>
      <c r="J220" s="41" t="s">
        <v>270</v>
      </c>
      <c r="K220" s="32">
        <v>250</v>
      </c>
      <c r="L220" s="31">
        <f t="shared" si="65"/>
        <v>739</v>
      </c>
      <c r="M220" s="39">
        <v>1300</v>
      </c>
      <c r="N220" s="39"/>
      <c r="O220" s="39"/>
      <c r="P220" s="39">
        <v>89</v>
      </c>
      <c r="Q220" s="39">
        <v>-650</v>
      </c>
      <c r="R220" s="39">
        <f t="shared" si="64"/>
        <v>989</v>
      </c>
    </row>
    <row r="221" spans="1:18" ht="19.5" customHeight="1">
      <c r="A221" s="38"/>
      <c r="B221" s="39"/>
      <c r="C221" s="39"/>
      <c r="D221" s="39"/>
      <c r="E221" s="39"/>
      <c r="F221" s="39"/>
      <c r="G221" s="39"/>
      <c r="H221" s="39"/>
      <c r="I221" s="39"/>
      <c r="J221" s="40" t="s">
        <v>271</v>
      </c>
      <c r="K221" s="31">
        <f aca="true" t="shared" si="70" ref="K221:Q221">SUM(K222,K231,K240,K246,K254,K261,K266,K272,K277,K280,K282,K285,K288,K291,K294)</f>
        <v>145600</v>
      </c>
      <c r="L221" s="31">
        <f t="shared" si="65"/>
        <v>-13712</v>
      </c>
      <c r="M221" s="31">
        <f t="shared" si="70"/>
        <v>-27158</v>
      </c>
      <c r="N221" s="31">
        <f t="shared" si="70"/>
        <v>0</v>
      </c>
      <c r="O221" s="31">
        <f t="shared" si="70"/>
        <v>0</v>
      </c>
      <c r="P221" s="31">
        <f t="shared" si="70"/>
        <v>2367</v>
      </c>
      <c r="Q221" s="31">
        <f t="shared" si="70"/>
        <v>11079</v>
      </c>
      <c r="R221" s="39">
        <f t="shared" si="64"/>
        <v>131888</v>
      </c>
    </row>
    <row r="222" spans="1:18" ht="19.5" customHeight="1">
      <c r="A222" s="38"/>
      <c r="B222" s="39"/>
      <c r="C222" s="39"/>
      <c r="D222" s="39"/>
      <c r="E222" s="39"/>
      <c r="F222" s="39"/>
      <c r="G222" s="39"/>
      <c r="H222" s="39"/>
      <c r="I222" s="39"/>
      <c r="J222" s="40" t="s">
        <v>272</v>
      </c>
      <c r="K222" s="31">
        <f aca="true" t="shared" si="71" ref="K222:Q222">SUM(K223:K230)</f>
        <v>3700</v>
      </c>
      <c r="L222" s="31">
        <f t="shared" si="65"/>
        <v>0</v>
      </c>
      <c r="M222" s="31">
        <f t="shared" si="71"/>
        <v>0</v>
      </c>
      <c r="N222" s="31">
        <f t="shared" si="71"/>
        <v>0</v>
      </c>
      <c r="O222" s="31">
        <f t="shared" si="71"/>
        <v>0</v>
      </c>
      <c r="P222" s="31">
        <f t="shared" si="71"/>
        <v>0</v>
      </c>
      <c r="Q222" s="31">
        <f t="shared" si="71"/>
        <v>0</v>
      </c>
      <c r="R222" s="39">
        <f t="shared" si="64"/>
        <v>3700</v>
      </c>
    </row>
    <row r="223" spans="1:18" ht="19.5" customHeight="1">
      <c r="A223" s="38"/>
      <c r="B223" s="39"/>
      <c r="C223" s="39"/>
      <c r="D223" s="39"/>
      <c r="E223" s="39"/>
      <c r="F223" s="39"/>
      <c r="G223" s="39"/>
      <c r="H223" s="39"/>
      <c r="I223" s="39"/>
      <c r="J223" s="41" t="s">
        <v>110</v>
      </c>
      <c r="K223" s="31">
        <v>2100</v>
      </c>
      <c r="L223" s="31">
        <f t="shared" si="65"/>
        <v>0</v>
      </c>
      <c r="M223" s="39"/>
      <c r="N223" s="39"/>
      <c r="O223" s="39"/>
      <c r="P223" s="39"/>
      <c r="Q223" s="39"/>
      <c r="R223" s="39">
        <f t="shared" si="64"/>
        <v>2100</v>
      </c>
    </row>
    <row r="224" spans="1:18" ht="19.5" customHeight="1">
      <c r="A224" s="38"/>
      <c r="B224" s="39"/>
      <c r="C224" s="39"/>
      <c r="D224" s="39"/>
      <c r="E224" s="39"/>
      <c r="F224" s="39"/>
      <c r="G224" s="39"/>
      <c r="H224" s="39"/>
      <c r="I224" s="39"/>
      <c r="J224" s="41" t="s">
        <v>160</v>
      </c>
      <c r="K224" s="32">
        <v>100</v>
      </c>
      <c r="L224" s="31">
        <f t="shared" si="65"/>
        <v>0</v>
      </c>
      <c r="M224" s="39"/>
      <c r="N224" s="39"/>
      <c r="O224" s="39"/>
      <c r="P224" s="39"/>
      <c r="Q224" s="39"/>
      <c r="R224" s="39">
        <f t="shared" si="64"/>
        <v>100</v>
      </c>
    </row>
    <row r="225" spans="1:18" ht="19.5" customHeight="1">
      <c r="A225" s="38"/>
      <c r="B225" s="39"/>
      <c r="C225" s="39"/>
      <c r="D225" s="39"/>
      <c r="E225" s="39"/>
      <c r="F225" s="39"/>
      <c r="G225" s="39"/>
      <c r="H225" s="39"/>
      <c r="I225" s="39"/>
      <c r="J225" s="41" t="s">
        <v>273</v>
      </c>
      <c r="K225" s="32">
        <v>100</v>
      </c>
      <c r="L225" s="31">
        <f t="shared" si="65"/>
        <v>0</v>
      </c>
      <c r="M225" s="39"/>
      <c r="N225" s="39"/>
      <c r="O225" s="39"/>
      <c r="P225" s="39"/>
      <c r="Q225" s="39"/>
      <c r="R225" s="39">
        <f t="shared" si="64"/>
        <v>100</v>
      </c>
    </row>
    <row r="226" spans="1:18" ht="19.5" customHeight="1">
      <c r="A226" s="38"/>
      <c r="B226" s="39"/>
      <c r="C226" s="39"/>
      <c r="D226" s="39"/>
      <c r="E226" s="39"/>
      <c r="F226" s="39"/>
      <c r="G226" s="39"/>
      <c r="H226" s="39"/>
      <c r="I226" s="39"/>
      <c r="J226" s="41" t="s">
        <v>274</v>
      </c>
      <c r="K226" s="32">
        <v>100</v>
      </c>
      <c r="L226" s="31">
        <f t="shared" si="65"/>
        <v>0</v>
      </c>
      <c r="M226" s="39"/>
      <c r="N226" s="39"/>
      <c r="O226" s="39"/>
      <c r="P226" s="39"/>
      <c r="Q226" s="39"/>
      <c r="R226" s="39">
        <f t="shared" si="64"/>
        <v>100</v>
      </c>
    </row>
    <row r="227" spans="1:18" ht="19.5" customHeight="1">
      <c r="A227" s="38"/>
      <c r="B227" s="39"/>
      <c r="C227" s="39"/>
      <c r="D227" s="39"/>
      <c r="E227" s="39"/>
      <c r="F227" s="39"/>
      <c r="G227" s="39"/>
      <c r="H227" s="39"/>
      <c r="I227" s="39"/>
      <c r="J227" s="41" t="s">
        <v>275</v>
      </c>
      <c r="K227" s="32">
        <v>150</v>
      </c>
      <c r="L227" s="31">
        <f t="shared" si="65"/>
        <v>0</v>
      </c>
      <c r="M227" s="39"/>
      <c r="N227" s="39"/>
      <c r="O227" s="39"/>
      <c r="P227" s="39"/>
      <c r="Q227" s="39"/>
      <c r="R227" s="39">
        <f t="shared" si="64"/>
        <v>150</v>
      </c>
    </row>
    <row r="228" spans="1:18" ht="19.5" customHeight="1">
      <c r="A228" s="38"/>
      <c r="B228" s="39"/>
      <c r="C228" s="39"/>
      <c r="D228" s="39"/>
      <c r="E228" s="39"/>
      <c r="F228" s="39"/>
      <c r="G228" s="39"/>
      <c r="H228" s="39"/>
      <c r="I228" s="39"/>
      <c r="J228" s="41" t="s">
        <v>276</v>
      </c>
      <c r="K228" s="32">
        <v>600</v>
      </c>
      <c r="L228" s="31">
        <f t="shared" si="65"/>
        <v>0</v>
      </c>
      <c r="M228" s="39"/>
      <c r="N228" s="39"/>
      <c r="O228" s="39"/>
      <c r="P228" s="39"/>
      <c r="Q228" s="39"/>
      <c r="R228" s="39">
        <f t="shared" si="64"/>
        <v>600</v>
      </c>
    </row>
    <row r="229" spans="1:18" ht="19.5" customHeight="1">
      <c r="A229" s="38"/>
      <c r="B229" s="39"/>
      <c r="C229" s="39"/>
      <c r="D229" s="39"/>
      <c r="E229" s="39"/>
      <c r="F229" s="39"/>
      <c r="G229" s="39"/>
      <c r="H229" s="39"/>
      <c r="I229" s="39"/>
      <c r="J229" s="41" t="s">
        <v>277</v>
      </c>
      <c r="K229" s="32">
        <v>100</v>
      </c>
      <c r="L229" s="31">
        <f t="shared" si="65"/>
        <v>0</v>
      </c>
      <c r="M229" s="39"/>
      <c r="N229" s="39"/>
      <c r="O229" s="39"/>
      <c r="P229" s="39"/>
      <c r="Q229" s="39"/>
      <c r="R229" s="39">
        <f t="shared" si="64"/>
        <v>100</v>
      </c>
    </row>
    <row r="230" spans="1:18" ht="19.5" customHeight="1">
      <c r="A230" s="38"/>
      <c r="B230" s="39"/>
      <c r="C230" s="39"/>
      <c r="D230" s="39"/>
      <c r="E230" s="39"/>
      <c r="F230" s="39"/>
      <c r="G230" s="39"/>
      <c r="H230" s="39"/>
      <c r="I230" s="39"/>
      <c r="J230" s="41" t="s">
        <v>278</v>
      </c>
      <c r="K230" s="32">
        <v>450</v>
      </c>
      <c r="L230" s="31">
        <f t="shared" si="65"/>
        <v>0</v>
      </c>
      <c r="M230" s="39"/>
      <c r="N230" s="39"/>
      <c r="O230" s="39"/>
      <c r="P230" s="39"/>
      <c r="Q230" s="39"/>
      <c r="R230" s="39">
        <f t="shared" si="64"/>
        <v>450</v>
      </c>
    </row>
    <row r="231" spans="1:18" ht="19.5" customHeight="1">
      <c r="A231" s="38"/>
      <c r="B231" s="39"/>
      <c r="C231" s="39"/>
      <c r="D231" s="39"/>
      <c r="E231" s="39"/>
      <c r="F231" s="39"/>
      <c r="G231" s="39"/>
      <c r="H231" s="39"/>
      <c r="I231" s="39"/>
      <c r="J231" s="40" t="s">
        <v>279</v>
      </c>
      <c r="K231" s="31">
        <f aca="true" t="shared" si="72" ref="K231:Q231">SUM(K232:K239)</f>
        <v>3100</v>
      </c>
      <c r="L231" s="31">
        <f t="shared" si="65"/>
        <v>43</v>
      </c>
      <c r="M231" s="31">
        <f t="shared" si="72"/>
        <v>0</v>
      </c>
      <c r="N231" s="31">
        <f t="shared" si="72"/>
        <v>0</v>
      </c>
      <c r="O231" s="31">
        <f t="shared" si="72"/>
        <v>0</v>
      </c>
      <c r="P231" s="31">
        <f t="shared" si="72"/>
        <v>43</v>
      </c>
      <c r="Q231" s="31">
        <f t="shared" si="72"/>
        <v>0</v>
      </c>
      <c r="R231" s="39">
        <f t="shared" si="64"/>
        <v>3143</v>
      </c>
    </row>
    <row r="232" spans="1:18" ht="19.5" customHeight="1">
      <c r="A232" s="38"/>
      <c r="B232" s="39"/>
      <c r="C232" s="39"/>
      <c r="D232" s="39"/>
      <c r="E232" s="39"/>
      <c r="F232" s="39"/>
      <c r="G232" s="39"/>
      <c r="H232" s="39"/>
      <c r="I232" s="39"/>
      <c r="J232" s="41" t="s">
        <v>110</v>
      </c>
      <c r="K232" s="32">
        <v>800</v>
      </c>
      <c r="L232" s="31">
        <f t="shared" si="65"/>
        <v>0</v>
      </c>
      <c r="M232" s="39"/>
      <c r="N232" s="39"/>
      <c r="O232" s="39"/>
      <c r="P232" s="39"/>
      <c r="Q232" s="39"/>
      <c r="R232" s="39">
        <f t="shared" si="64"/>
        <v>800</v>
      </c>
    </row>
    <row r="233" spans="1:18" ht="19.5" customHeight="1">
      <c r="A233" s="38"/>
      <c r="B233" s="39"/>
      <c r="C233" s="39"/>
      <c r="D233" s="39"/>
      <c r="E233" s="39"/>
      <c r="F233" s="39"/>
      <c r="G233" s="39"/>
      <c r="H233" s="39"/>
      <c r="I233" s="39"/>
      <c r="J233" s="41" t="s">
        <v>111</v>
      </c>
      <c r="K233" s="32">
        <v>100</v>
      </c>
      <c r="L233" s="31">
        <f t="shared" si="65"/>
        <v>0</v>
      </c>
      <c r="M233" s="39"/>
      <c r="N233" s="39"/>
      <c r="O233" s="39"/>
      <c r="P233" s="39"/>
      <c r="Q233" s="39"/>
      <c r="R233" s="39">
        <f t="shared" si="64"/>
        <v>100</v>
      </c>
    </row>
    <row r="234" spans="1:18" ht="19.5" customHeight="1">
      <c r="A234" s="38"/>
      <c r="B234" s="39"/>
      <c r="C234" s="39"/>
      <c r="D234" s="39"/>
      <c r="E234" s="39"/>
      <c r="F234" s="39"/>
      <c r="G234" s="39"/>
      <c r="H234" s="39"/>
      <c r="I234" s="39"/>
      <c r="J234" s="41" t="s">
        <v>280</v>
      </c>
      <c r="K234" s="32">
        <v>100</v>
      </c>
      <c r="L234" s="31">
        <f t="shared" si="65"/>
        <v>0</v>
      </c>
      <c r="M234" s="39"/>
      <c r="N234" s="39"/>
      <c r="O234" s="39"/>
      <c r="P234" s="39"/>
      <c r="Q234" s="39"/>
      <c r="R234" s="39">
        <f t="shared" si="64"/>
        <v>100</v>
      </c>
    </row>
    <row r="235" spans="1:18" ht="19.5" customHeight="1">
      <c r="A235" s="38"/>
      <c r="B235" s="39"/>
      <c r="C235" s="39"/>
      <c r="D235" s="39"/>
      <c r="E235" s="39"/>
      <c r="F235" s="39"/>
      <c r="G235" s="39"/>
      <c r="H235" s="39"/>
      <c r="I235" s="39"/>
      <c r="J235" s="41" t="s">
        <v>281</v>
      </c>
      <c r="K235" s="32">
        <v>750</v>
      </c>
      <c r="L235" s="31">
        <f t="shared" si="65"/>
        <v>0</v>
      </c>
      <c r="M235" s="39"/>
      <c r="N235" s="39"/>
      <c r="O235" s="39"/>
      <c r="P235" s="39"/>
      <c r="Q235" s="39"/>
      <c r="R235" s="39">
        <f t="shared" si="64"/>
        <v>750</v>
      </c>
    </row>
    <row r="236" spans="1:18" ht="19.5" customHeight="1">
      <c r="A236" s="38"/>
      <c r="B236" s="39"/>
      <c r="C236" s="39"/>
      <c r="D236" s="39"/>
      <c r="E236" s="39"/>
      <c r="F236" s="39"/>
      <c r="G236" s="39"/>
      <c r="H236" s="39"/>
      <c r="I236" s="39"/>
      <c r="J236" s="41" t="s">
        <v>282</v>
      </c>
      <c r="K236" s="32">
        <v>50</v>
      </c>
      <c r="L236" s="31">
        <f t="shared" si="65"/>
        <v>0</v>
      </c>
      <c r="M236" s="39"/>
      <c r="N236" s="39"/>
      <c r="O236" s="39"/>
      <c r="P236" s="39"/>
      <c r="Q236" s="39"/>
      <c r="R236" s="39">
        <f t="shared" si="64"/>
        <v>50</v>
      </c>
    </row>
    <row r="237" spans="1:18" ht="19.5" customHeight="1">
      <c r="A237" s="38"/>
      <c r="B237" s="39"/>
      <c r="C237" s="39"/>
      <c r="D237" s="39"/>
      <c r="E237" s="39"/>
      <c r="F237" s="39"/>
      <c r="G237" s="39"/>
      <c r="H237" s="39"/>
      <c r="I237" s="39"/>
      <c r="J237" s="41" t="s">
        <v>283</v>
      </c>
      <c r="K237" s="32">
        <v>200</v>
      </c>
      <c r="L237" s="31">
        <f t="shared" si="65"/>
        <v>0</v>
      </c>
      <c r="M237" s="39"/>
      <c r="N237" s="39"/>
      <c r="O237" s="39"/>
      <c r="P237" s="39"/>
      <c r="Q237" s="39"/>
      <c r="R237" s="39">
        <f t="shared" si="64"/>
        <v>200</v>
      </c>
    </row>
    <row r="238" spans="1:18" ht="19.5" customHeight="1">
      <c r="A238" s="38"/>
      <c r="B238" s="39"/>
      <c r="C238" s="39"/>
      <c r="D238" s="39"/>
      <c r="E238" s="39"/>
      <c r="F238" s="39"/>
      <c r="G238" s="39"/>
      <c r="H238" s="39"/>
      <c r="I238" s="39"/>
      <c r="J238" s="41" t="s">
        <v>284</v>
      </c>
      <c r="K238" s="32">
        <v>100</v>
      </c>
      <c r="L238" s="31">
        <f t="shared" si="65"/>
        <v>0</v>
      </c>
      <c r="M238" s="39"/>
      <c r="N238" s="39"/>
      <c r="O238" s="39"/>
      <c r="P238" s="39"/>
      <c r="Q238" s="39"/>
      <c r="R238" s="39">
        <f t="shared" si="64"/>
        <v>100</v>
      </c>
    </row>
    <row r="239" spans="1:18" ht="19.5" customHeight="1">
      <c r="A239" s="38"/>
      <c r="B239" s="39"/>
      <c r="C239" s="39"/>
      <c r="D239" s="39"/>
      <c r="E239" s="39"/>
      <c r="F239" s="39"/>
      <c r="G239" s="39"/>
      <c r="H239" s="39"/>
      <c r="I239" s="39"/>
      <c r="J239" s="41" t="s">
        <v>285</v>
      </c>
      <c r="K239" s="31">
        <v>1000</v>
      </c>
      <c r="L239" s="31">
        <f t="shared" si="65"/>
        <v>43</v>
      </c>
      <c r="M239" s="39"/>
      <c r="N239" s="39"/>
      <c r="O239" s="39"/>
      <c r="P239" s="39">
        <v>43</v>
      </c>
      <c r="Q239" s="39"/>
      <c r="R239" s="39">
        <f t="shared" si="64"/>
        <v>1043</v>
      </c>
    </row>
    <row r="240" spans="1:18" ht="19.5" customHeight="1">
      <c r="A240" s="38"/>
      <c r="B240" s="39"/>
      <c r="C240" s="39"/>
      <c r="D240" s="39"/>
      <c r="E240" s="39"/>
      <c r="F240" s="39"/>
      <c r="G240" s="39"/>
      <c r="H240" s="39"/>
      <c r="I240" s="39"/>
      <c r="J240" s="40" t="s">
        <v>286</v>
      </c>
      <c r="K240" s="31">
        <f aca="true" t="shared" si="73" ref="K240:Q240">SUM(K241:K245)</f>
        <v>48500</v>
      </c>
      <c r="L240" s="31">
        <f t="shared" si="65"/>
        <v>-6764</v>
      </c>
      <c r="M240" s="31">
        <f t="shared" si="73"/>
        <v>-6764</v>
      </c>
      <c r="N240" s="31">
        <f t="shared" si="73"/>
        <v>0</v>
      </c>
      <c r="O240" s="31">
        <f t="shared" si="73"/>
        <v>0</v>
      </c>
      <c r="P240" s="31">
        <f t="shared" si="73"/>
        <v>0</v>
      </c>
      <c r="Q240" s="31">
        <f t="shared" si="73"/>
        <v>0</v>
      </c>
      <c r="R240" s="39">
        <f t="shared" si="64"/>
        <v>41736</v>
      </c>
    </row>
    <row r="241" spans="1:18" ht="19.5" customHeight="1">
      <c r="A241" s="38"/>
      <c r="B241" s="39"/>
      <c r="C241" s="39"/>
      <c r="D241" s="39"/>
      <c r="E241" s="39"/>
      <c r="F241" s="39"/>
      <c r="G241" s="39"/>
      <c r="H241" s="39"/>
      <c r="I241" s="39"/>
      <c r="J241" s="41" t="s">
        <v>287</v>
      </c>
      <c r="K241" s="31">
        <v>1500</v>
      </c>
      <c r="L241" s="31">
        <f t="shared" si="65"/>
        <v>0</v>
      </c>
      <c r="M241" s="39"/>
      <c r="N241" s="39"/>
      <c r="O241" s="39"/>
      <c r="P241" s="39"/>
      <c r="Q241" s="39"/>
      <c r="R241" s="39">
        <f t="shared" si="64"/>
        <v>1500</v>
      </c>
    </row>
    <row r="242" spans="1:18" ht="19.5" customHeight="1">
      <c r="A242" s="38"/>
      <c r="B242" s="39"/>
      <c r="C242" s="39"/>
      <c r="D242" s="39"/>
      <c r="E242" s="39"/>
      <c r="F242" s="39"/>
      <c r="G242" s="39"/>
      <c r="H242" s="39"/>
      <c r="I242" s="39"/>
      <c r="J242" s="41" t="s">
        <v>288</v>
      </c>
      <c r="K242" s="31">
        <v>4500</v>
      </c>
      <c r="L242" s="31">
        <f t="shared" si="65"/>
        <v>0</v>
      </c>
      <c r="M242" s="39"/>
      <c r="N242" s="39"/>
      <c r="O242" s="39"/>
      <c r="P242" s="39"/>
      <c r="Q242" s="39"/>
      <c r="R242" s="39">
        <f t="shared" si="64"/>
        <v>4500</v>
      </c>
    </row>
    <row r="243" spans="1:18" ht="19.5" customHeight="1">
      <c r="A243" s="38"/>
      <c r="B243" s="39"/>
      <c r="C243" s="39"/>
      <c r="D243" s="39"/>
      <c r="E243" s="39"/>
      <c r="F243" s="39"/>
      <c r="G243" s="39"/>
      <c r="H243" s="39"/>
      <c r="I243" s="39"/>
      <c r="J243" s="41" t="s">
        <v>289</v>
      </c>
      <c r="K243" s="31">
        <v>30000</v>
      </c>
      <c r="L243" s="31">
        <f t="shared" si="65"/>
        <v>-6764</v>
      </c>
      <c r="M243" s="39">
        <f>-5000-1764</f>
        <v>-6764</v>
      </c>
      <c r="N243" s="39"/>
      <c r="O243" s="39"/>
      <c r="P243" s="39"/>
      <c r="Q243" s="39"/>
      <c r="R243" s="39">
        <f t="shared" si="64"/>
        <v>23236</v>
      </c>
    </row>
    <row r="244" spans="1:18" ht="19.5" customHeight="1">
      <c r="A244" s="38"/>
      <c r="B244" s="39"/>
      <c r="C244" s="39"/>
      <c r="D244" s="39"/>
      <c r="E244" s="39"/>
      <c r="F244" s="39"/>
      <c r="G244" s="39"/>
      <c r="H244" s="39"/>
      <c r="I244" s="39"/>
      <c r="J244" s="41" t="s">
        <v>290</v>
      </c>
      <c r="K244" s="31">
        <v>12000</v>
      </c>
      <c r="L244" s="31">
        <f t="shared" si="65"/>
        <v>0</v>
      </c>
      <c r="M244" s="39"/>
      <c r="N244" s="39"/>
      <c r="O244" s="39"/>
      <c r="P244" s="39"/>
      <c r="Q244" s="39"/>
      <c r="R244" s="39">
        <f t="shared" si="64"/>
        <v>12000</v>
      </c>
    </row>
    <row r="245" spans="1:18" ht="19.5" customHeight="1">
      <c r="A245" s="38"/>
      <c r="B245" s="39"/>
      <c r="C245" s="39"/>
      <c r="D245" s="39"/>
      <c r="E245" s="39"/>
      <c r="F245" s="39"/>
      <c r="G245" s="39"/>
      <c r="H245" s="39"/>
      <c r="I245" s="39"/>
      <c r="J245" s="41" t="s">
        <v>291</v>
      </c>
      <c r="K245" s="32">
        <v>500</v>
      </c>
      <c r="L245" s="31">
        <f t="shared" si="65"/>
        <v>0</v>
      </c>
      <c r="M245" s="39"/>
      <c r="N245" s="39"/>
      <c r="O245" s="39"/>
      <c r="P245" s="39"/>
      <c r="Q245" s="39"/>
      <c r="R245" s="39">
        <f t="shared" si="64"/>
        <v>500</v>
      </c>
    </row>
    <row r="246" spans="1:18" ht="19.5" customHeight="1">
      <c r="A246" s="38"/>
      <c r="B246" s="39"/>
      <c r="C246" s="39"/>
      <c r="D246" s="39"/>
      <c r="E246" s="39"/>
      <c r="F246" s="39"/>
      <c r="G246" s="39"/>
      <c r="H246" s="39"/>
      <c r="I246" s="39"/>
      <c r="J246" s="40" t="s">
        <v>292</v>
      </c>
      <c r="K246" s="31">
        <f aca="true" t="shared" si="74" ref="K246:Q246">SUM(K247:K253)</f>
        <v>5580</v>
      </c>
      <c r="L246" s="31">
        <f t="shared" si="65"/>
        <v>15</v>
      </c>
      <c r="M246" s="31">
        <f t="shared" si="74"/>
        <v>0</v>
      </c>
      <c r="N246" s="31">
        <f t="shared" si="74"/>
        <v>0</v>
      </c>
      <c r="O246" s="31">
        <f t="shared" si="74"/>
        <v>0</v>
      </c>
      <c r="P246" s="31">
        <f t="shared" si="74"/>
        <v>15</v>
      </c>
      <c r="Q246" s="31">
        <f t="shared" si="74"/>
        <v>0</v>
      </c>
      <c r="R246" s="39">
        <f t="shared" si="64"/>
        <v>5595</v>
      </c>
    </row>
    <row r="247" spans="1:18" ht="19.5" customHeight="1">
      <c r="A247" s="38"/>
      <c r="B247" s="39"/>
      <c r="C247" s="39"/>
      <c r="D247" s="39"/>
      <c r="E247" s="39"/>
      <c r="F247" s="39"/>
      <c r="G247" s="39"/>
      <c r="H247" s="39"/>
      <c r="I247" s="39"/>
      <c r="J247" s="41" t="s">
        <v>293</v>
      </c>
      <c r="K247" s="32">
        <v>500</v>
      </c>
      <c r="L247" s="31">
        <f t="shared" si="65"/>
        <v>0</v>
      </c>
      <c r="M247" s="39"/>
      <c r="N247" s="39"/>
      <c r="O247" s="39"/>
      <c r="P247" s="39"/>
      <c r="Q247" s="39"/>
      <c r="R247" s="39">
        <f t="shared" si="64"/>
        <v>500</v>
      </c>
    </row>
    <row r="248" spans="1:18" ht="19.5" customHeight="1">
      <c r="A248" s="38"/>
      <c r="B248" s="39"/>
      <c r="C248" s="39"/>
      <c r="D248" s="39"/>
      <c r="E248" s="39"/>
      <c r="F248" s="39"/>
      <c r="G248" s="39"/>
      <c r="H248" s="39"/>
      <c r="I248" s="39"/>
      <c r="J248" s="41" t="s">
        <v>294</v>
      </c>
      <c r="K248" s="31">
        <v>1300</v>
      </c>
      <c r="L248" s="31">
        <f t="shared" si="65"/>
        <v>0</v>
      </c>
      <c r="M248" s="39"/>
      <c r="N248" s="39"/>
      <c r="O248" s="39"/>
      <c r="P248" s="39"/>
      <c r="Q248" s="39"/>
      <c r="R248" s="39">
        <f t="shared" si="64"/>
        <v>1300</v>
      </c>
    </row>
    <row r="249" spans="1:18" ht="19.5" customHeight="1">
      <c r="A249" s="38"/>
      <c r="B249" s="39"/>
      <c r="C249" s="39"/>
      <c r="D249" s="39"/>
      <c r="E249" s="39"/>
      <c r="F249" s="39"/>
      <c r="G249" s="39"/>
      <c r="H249" s="39"/>
      <c r="I249" s="39"/>
      <c r="J249" s="41" t="s">
        <v>295</v>
      </c>
      <c r="K249" s="31">
        <v>2700</v>
      </c>
      <c r="L249" s="31">
        <f t="shared" si="65"/>
        <v>0</v>
      </c>
      <c r="M249" s="39"/>
      <c r="N249" s="39"/>
      <c r="O249" s="39"/>
      <c r="P249" s="39"/>
      <c r="Q249" s="39"/>
      <c r="R249" s="39">
        <f t="shared" si="64"/>
        <v>2700</v>
      </c>
    </row>
    <row r="250" spans="1:18" ht="19.5" customHeight="1">
      <c r="A250" s="38"/>
      <c r="B250" s="39"/>
      <c r="C250" s="39"/>
      <c r="D250" s="39"/>
      <c r="E250" s="39"/>
      <c r="F250" s="39"/>
      <c r="G250" s="39"/>
      <c r="H250" s="39"/>
      <c r="I250" s="39"/>
      <c r="J250" s="41" t="s">
        <v>296</v>
      </c>
      <c r="K250" s="31">
        <v>1000</v>
      </c>
      <c r="L250" s="31">
        <f t="shared" si="65"/>
        <v>0</v>
      </c>
      <c r="M250" s="39"/>
      <c r="N250" s="39"/>
      <c r="O250" s="39"/>
      <c r="P250" s="39"/>
      <c r="Q250" s="39"/>
      <c r="R250" s="39">
        <f t="shared" si="64"/>
        <v>1000</v>
      </c>
    </row>
    <row r="251" spans="1:18" ht="19.5" customHeight="1">
      <c r="A251" s="38"/>
      <c r="B251" s="39"/>
      <c r="C251" s="39"/>
      <c r="D251" s="39"/>
      <c r="E251" s="39"/>
      <c r="F251" s="39"/>
      <c r="G251" s="39"/>
      <c r="H251" s="39"/>
      <c r="I251" s="39"/>
      <c r="J251" s="41" t="s">
        <v>297</v>
      </c>
      <c r="K251" s="32">
        <v>50</v>
      </c>
      <c r="L251" s="31">
        <f t="shared" si="65"/>
        <v>0</v>
      </c>
      <c r="M251" s="39"/>
      <c r="N251" s="39"/>
      <c r="O251" s="39"/>
      <c r="P251" s="39"/>
      <c r="Q251" s="39"/>
      <c r="R251" s="39">
        <f t="shared" si="64"/>
        <v>50</v>
      </c>
    </row>
    <row r="252" spans="1:18" ht="19.5" customHeight="1">
      <c r="A252" s="38"/>
      <c r="B252" s="39"/>
      <c r="C252" s="39"/>
      <c r="D252" s="39"/>
      <c r="E252" s="39"/>
      <c r="F252" s="39"/>
      <c r="G252" s="39"/>
      <c r="H252" s="39"/>
      <c r="I252" s="39"/>
      <c r="J252" s="41" t="s">
        <v>298</v>
      </c>
      <c r="K252" s="32">
        <v>10</v>
      </c>
      <c r="L252" s="31">
        <f t="shared" si="65"/>
        <v>0</v>
      </c>
      <c r="M252" s="39"/>
      <c r="N252" s="39"/>
      <c r="O252" s="39"/>
      <c r="P252" s="39"/>
      <c r="Q252" s="39"/>
      <c r="R252" s="39">
        <f t="shared" si="64"/>
        <v>10</v>
      </c>
    </row>
    <row r="253" spans="1:18" ht="19.5" customHeight="1">
      <c r="A253" s="38"/>
      <c r="B253" s="39"/>
      <c r="C253" s="39"/>
      <c r="D253" s="39"/>
      <c r="E253" s="39"/>
      <c r="F253" s="39"/>
      <c r="G253" s="39"/>
      <c r="H253" s="39"/>
      <c r="I253" s="39"/>
      <c r="J253" s="41" t="s">
        <v>299</v>
      </c>
      <c r="K253" s="32">
        <v>20</v>
      </c>
      <c r="L253" s="31">
        <f t="shared" si="65"/>
        <v>15</v>
      </c>
      <c r="M253" s="39"/>
      <c r="N253" s="39"/>
      <c r="O253" s="39"/>
      <c r="P253" s="39">
        <v>15</v>
      </c>
      <c r="Q253" s="39"/>
      <c r="R253" s="39">
        <f t="shared" si="64"/>
        <v>35</v>
      </c>
    </row>
    <row r="254" spans="1:18" ht="19.5" customHeight="1">
      <c r="A254" s="38"/>
      <c r="B254" s="39"/>
      <c r="C254" s="39"/>
      <c r="D254" s="39"/>
      <c r="E254" s="39"/>
      <c r="F254" s="39"/>
      <c r="G254" s="39"/>
      <c r="H254" s="39"/>
      <c r="I254" s="39"/>
      <c r="J254" s="40" t="s">
        <v>300</v>
      </c>
      <c r="K254" s="31">
        <f aca="true" t="shared" si="75" ref="K254:Q254">SUM(K255:K260)</f>
        <v>12200</v>
      </c>
      <c r="L254" s="31">
        <f t="shared" si="65"/>
        <v>870</v>
      </c>
      <c r="M254" s="31">
        <f t="shared" si="75"/>
        <v>0</v>
      </c>
      <c r="N254" s="31">
        <f t="shared" si="75"/>
        <v>0</v>
      </c>
      <c r="O254" s="31">
        <f t="shared" si="75"/>
        <v>0</v>
      </c>
      <c r="P254" s="31">
        <f t="shared" si="75"/>
        <v>870</v>
      </c>
      <c r="Q254" s="31">
        <f t="shared" si="75"/>
        <v>0</v>
      </c>
      <c r="R254" s="39">
        <f t="shared" si="64"/>
        <v>13070</v>
      </c>
    </row>
    <row r="255" spans="1:18" ht="19.5" customHeight="1">
      <c r="A255" s="38"/>
      <c r="B255" s="39"/>
      <c r="C255" s="39"/>
      <c r="D255" s="39"/>
      <c r="E255" s="39"/>
      <c r="F255" s="39"/>
      <c r="G255" s="39"/>
      <c r="H255" s="39"/>
      <c r="I255" s="39"/>
      <c r="J255" s="41" t="s">
        <v>301</v>
      </c>
      <c r="K255" s="31">
        <v>2300</v>
      </c>
      <c r="L255" s="31">
        <f t="shared" si="65"/>
        <v>0</v>
      </c>
      <c r="M255" s="39"/>
      <c r="N255" s="39"/>
      <c r="O255" s="39"/>
      <c r="P255" s="39"/>
      <c r="Q255" s="39"/>
      <c r="R255" s="39">
        <f t="shared" si="64"/>
        <v>2300</v>
      </c>
    </row>
    <row r="256" spans="1:18" ht="19.5" customHeight="1">
      <c r="A256" s="38"/>
      <c r="B256" s="39"/>
      <c r="C256" s="39"/>
      <c r="D256" s="39"/>
      <c r="E256" s="39"/>
      <c r="F256" s="39"/>
      <c r="G256" s="39"/>
      <c r="H256" s="39"/>
      <c r="I256" s="39"/>
      <c r="J256" s="41" t="s">
        <v>302</v>
      </c>
      <c r="K256" s="31">
        <v>1300</v>
      </c>
      <c r="L256" s="31">
        <f t="shared" si="65"/>
        <v>0</v>
      </c>
      <c r="M256" s="39"/>
      <c r="N256" s="39"/>
      <c r="O256" s="39"/>
      <c r="P256" s="39"/>
      <c r="Q256" s="39"/>
      <c r="R256" s="39">
        <f t="shared" si="64"/>
        <v>1300</v>
      </c>
    </row>
    <row r="257" spans="1:18" ht="19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41" t="s">
        <v>303</v>
      </c>
      <c r="K257" s="31">
        <v>2200</v>
      </c>
      <c r="L257" s="31">
        <f t="shared" si="65"/>
        <v>0</v>
      </c>
      <c r="M257" s="39"/>
      <c r="N257" s="39"/>
      <c r="O257" s="39"/>
      <c r="P257" s="39"/>
      <c r="Q257" s="39"/>
      <c r="R257" s="39">
        <f t="shared" si="64"/>
        <v>2200</v>
      </c>
    </row>
    <row r="258" spans="1:18" ht="19.5" customHeight="1">
      <c r="A258" s="38"/>
      <c r="B258" s="39"/>
      <c r="C258" s="39"/>
      <c r="D258" s="39"/>
      <c r="E258" s="39"/>
      <c r="F258" s="39"/>
      <c r="G258" s="39"/>
      <c r="H258" s="39"/>
      <c r="I258" s="39"/>
      <c r="J258" s="41" t="s">
        <v>304</v>
      </c>
      <c r="K258" s="32">
        <v>500</v>
      </c>
      <c r="L258" s="31">
        <f t="shared" si="65"/>
        <v>0</v>
      </c>
      <c r="M258" s="39"/>
      <c r="N258" s="39"/>
      <c r="O258" s="39"/>
      <c r="P258" s="39"/>
      <c r="Q258" s="39"/>
      <c r="R258" s="39">
        <f t="shared" si="64"/>
        <v>500</v>
      </c>
    </row>
    <row r="259" spans="1:18" ht="19.5" customHeight="1">
      <c r="A259" s="38"/>
      <c r="B259" s="39"/>
      <c r="C259" s="39"/>
      <c r="D259" s="39"/>
      <c r="E259" s="39"/>
      <c r="F259" s="39"/>
      <c r="G259" s="39"/>
      <c r="H259" s="39"/>
      <c r="I259" s="39"/>
      <c r="J259" s="41" t="s">
        <v>305</v>
      </c>
      <c r="K259" s="32">
        <v>900</v>
      </c>
      <c r="L259" s="31">
        <f t="shared" si="65"/>
        <v>0</v>
      </c>
      <c r="M259" s="39"/>
      <c r="N259" s="39"/>
      <c r="O259" s="39"/>
      <c r="P259" s="39"/>
      <c r="Q259" s="39"/>
      <c r="R259" s="39">
        <f t="shared" si="64"/>
        <v>900</v>
      </c>
    </row>
    <row r="260" spans="1:18" ht="19.5" customHeight="1">
      <c r="A260" s="38"/>
      <c r="B260" s="39"/>
      <c r="C260" s="39"/>
      <c r="D260" s="39"/>
      <c r="E260" s="39"/>
      <c r="F260" s="39"/>
      <c r="G260" s="39"/>
      <c r="H260" s="39"/>
      <c r="I260" s="39"/>
      <c r="J260" s="41" t="s">
        <v>306</v>
      </c>
      <c r="K260" s="31">
        <v>5000</v>
      </c>
      <c r="L260" s="31">
        <f t="shared" si="65"/>
        <v>870</v>
      </c>
      <c r="M260" s="39"/>
      <c r="N260" s="39"/>
      <c r="O260" s="39"/>
      <c r="P260" s="39">
        <v>870</v>
      </c>
      <c r="Q260" s="39"/>
      <c r="R260" s="39">
        <f t="shared" si="64"/>
        <v>5870</v>
      </c>
    </row>
    <row r="261" spans="1:18" ht="19.5" customHeight="1">
      <c r="A261" s="38"/>
      <c r="B261" s="39"/>
      <c r="C261" s="39"/>
      <c r="D261" s="39"/>
      <c r="E261" s="39"/>
      <c r="F261" s="39"/>
      <c r="G261" s="39"/>
      <c r="H261" s="39"/>
      <c r="I261" s="39"/>
      <c r="J261" s="40" t="s">
        <v>307</v>
      </c>
      <c r="K261" s="31">
        <f aca="true" t="shared" si="76" ref="K261:Q261">SUM(K262:K265)</f>
        <v>3100</v>
      </c>
      <c r="L261" s="31">
        <f t="shared" si="65"/>
        <v>6</v>
      </c>
      <c r="M261" s="31">
        <f t="shared" si="76"/>
        <v>0</v>
      </c>
      <c r="N261" s="31">
        <f t="shared" si="76"/>
        <v>0</v>
      </c>
      <c r="O261" s="31">
        <f t="shared" si="76"/>
        <v>0</v>
      </c>
      <c r="P261" s="31">
        <f t="shared" si="76"/>
        <v>6</v>
      </c>
      <c r="Q261" s="31">
        <f t="shared" si="76"/>
        <v>0</v>
      </c>
      <c r="R261" s="39">
        <f t="shared" si="64"/>
        <v>3106</v>
      </c>
    </row>
    <row r="262" spans="1:18" ht="19.5" customHeight="1">
      <c r="A262" s="38"/>
      <c r="B262" s="39"/>
      <c r="C262" s="39"/>
      <c r="D262" s="39"/>
      <c r="E262" s="39"/>
      <c r="F262" s="39"/>
      <c r="G262" s="39"/>
      <c r="H262" s="39"/>
      <c r="I262" s="39"/>
      <c r="J262" s="41" t="s">
        <v>308</v>
      </c>
      <c r="K262" s="31">
        <v>1600</v>
      </c>
      <c r="L262" s="31">
        <f t="shared" si="65"/>
        <v>6</v>
      </c>
      <c r="M262" s="39"/>
      <c r="N262" s="39"/>
      <c r="O262" s="39"/>
      <c r="P262" s="39">
        <v>6</v>
      </c>
      <c r="Q262" s="39"/>
      <c r="R262" s="39">
        <f t="shared" si="64"/>
        <v>1606</v>
      </c>
    </row>
    <row r="263" spans="1:18" ht="19.5" customHeight="1">
      <c r="A263" s="38"/>
      <c r="B263" s="39"/>
      <c r="C263" s="39"/>
      <c r="D263" s="39"/>
      <c r="E263" s="39"/>
      <c r="F263" s="39"/>
      <c r="G263" s="39"/>
      <c r="H263" s="39"/>
      <c r="I263" s="39"/>
      <c r="J263" s="41" t="s">
        <v>309</v>
      </c>
      <c r="K263" s="31">
        <v>1200</v>
      </c>
      <c r="L263" s="31">
        <f t="shared" si="65"/>
        <v>0</v>
      </c>
      <c r="M263" s="39"/>
      <c r="N263" s="39"/>
      <c r="O263" s="39"/>
      <c r="P263" s="39"/>
      <c r="Q263" s="39"/>
      <c r="R263" s="39">
        <f t="shared" si="64"/>
        <v>1200</v>
      </c>
    </row>
    <row r="264" spans="1:18" ht="19.5" customHeight="1">
      <c r="A264" s="38"/>
      <c r="B264" s="39"/>
      <c r="C264" s="39"/>
      <c r="D264" s="39"/>
      <c r="E264" s="39"/>
      <c r="F264" s="39"/>
      <c r="G264" s="39"/>
      <c r="H264" s="39"/>
      <c r="I264" s="39"/>
      <c r="J264" s="41" t="s">
        <v>310</v>
      </c>
      <c r="K264" s="32">
        <v>200</v>
      </c>
      <c r="L264" s="31">
        <f t="shared" si="65"/>
        <v>0</v>
      </c>
      <c r="M264" s="39"/>
      <c r="N264" s="39"/>
      <c r="O264" s="39"/>
      <c r="P264" s="39"/>
      <c r="Q264" s="39"/>
      <c r="R264" s="39">
        <f t="shared" si="64"/>
        <v>200</v>
      </c>
    </row>
    <row r="265" spans="1:18" ht="19.5" customHeight="1">
      <c r="A265" s="38"/>
      <c r="B265" s="39"/>
      <c r="C265" s="39"/>
      <c r="D265" s="39"/>
      <c r="E265" s="39"/>
      <c r="F265" s="39"/>
      <c r="G265" s="39"/>
      <c r="H265" s="39"/>
      <c r="I265" s="39"/>
      <c r="J265" s="41" t="s">
        <v>311</v>
      </c>
      <c r="K265" s="32">
        <v>100</v>
      </c>
      <c r="L265" s="31">
        <f t="shared" si="65"/>
        <v>0</v>
      </c>
      <c r="M265" s="39"/>
      <c r="N265" s="39"/>
      <c r="O265" s="39"/>
      <c r="P265" s="39"/>
      <c r="Q265" s="39"/>
      <c r="R265" s="39">
        <f aca="true" t="shared" si="77" ref="R265:R328">K265+L265</f>
        <v>100</v>
      </c>
    </row>
    <row r="266" spans="1:18" ht="19.5" customHeight="1">
      <c r="A266" s="38"/>
      <c r="B266" s="39"/>
      <c r="C266" s="39"/>
      <c r="D266" s="39"/>
      <c r="E266" s="39"/>
      <c r="F266" s="39"/>
      <c r="G266" s="39"/>
      <c r="H266" s="39"/>
      <c r="I266" s="39"/>
      <c r="J266" s="40" t="s">
        <v>312</v>
      </c>
      <c r="K266" s="31">
        <f aca="true" t="shared" si="78" ref="K266:Q266">SUM(K267:K271)</f>
        <v>2300</v>
      </c>
      <c r="L266" s="31">
        <f aca="true" t="shared" si="79" ref="L266:L329">SUM(,M266,O266,P266,Q266)</f>
        <v>145</v>
      </c>
      <c r="M266" s="31">
        <f t="shared" si="78"/>
        <v>0</v>
      </c>
      <c r="N266" s="31">
        <f t="shared" si="78"/>
        <v>0</v>
      </c>
      <c r="O266" s="31">
        <f t="shared" si="78"/>
        <v>0</v>
      </c>
      <c r="P266" s="31">
        <f t="shared" si="78"/>
        <v>145</v>
      </c>
      <c r="Q266" s="31">
        <f t="shared" si="78"/>
        <v>0</v>
      </c>
      <c r="R266" s="39">
        <f t="shared" si="77"/>
        <v>2445</v>
      </c>
    </row>
    <row r="267" spans="1:18" ht="19.5" customHeight="1">
      <c r="A267" s="38"/>
      <c r="B267" s="39"/>
      <c r="C267" s="39"/>
      <c r="D267" s="39"/>
      <c r="E267" s="39"/>
      <c r="F267" s="39"/>
      <c r="G267" s="39"/>
      <c r="H267" s="39"/>
      <c r="I267" s="39"/>
      <c r="J267" s="41" t="s">
        <v>313</v>
      </c>
      <c r="K267" s="32">
        <v>300</v>
      </c>
      <c r="L267" s="31">
        <f t="shared" si="79"/>
        <v>0</v>
      </c>
      <c r="M267" s="39"/>
      <c r="N267" s="39"/>
      <c r="O267" s="39"/>
      <c r="P267" s="39"/>
      <c r="Q267" s="39"/>
      <c r="R267" s="39">
        <f t="shared" si="77"/>
        <v>300</v>
      </c>
    </row>
    <row r="268" spans="1:18" ht="19.5" customHeight="1">
      <c r="A268" s="38"/>
      <c r="B268" s="39"/>
      <c r="C268" s="39"/>
      <c r="D268" s="39"/>
      <c r="E268" s="39"/>
      <c r="F268" s="39"/>
      <c r="G268" s="39"/>
      <c r="H268" s="39"/>
      <c r="I268" s="39"/>
      <c r="J268" s="41" t="s">
        <v>314</v>
      </c>
      <c r="K268" s="31">
        <v>1300</v>
      </c>
      <c r="L268" s="31">
        <f t="shared" si="79"/>
        <v>0</v>
      </c>
      <c r="M268" s="39"/>
      <c r="N268" s="39"/>
      <c r="O268" s="39"/>
      <c r="P268" s="39"/>
      <c r="Q268" s="39"/>
      <c r="R268" s="39">
        <f t="shared" si="77"/>
        <v>1300</v>
      </c>
    </row>
    <row r="269" spans="1:18" ht="19.5" customHeight="1">
      <c r="A269" s="38"/>
      <c r="B269" s="39"/>
      <c r="C269" s="39"/>
      <c r="D269" s="39"/>
      <c r="E269" s="39"/>
      <c r="F269" s="39"/>
      <c r="G269" s="39"/>
      <c r="H269" s="39"/>
      <c r="I269" s="39"/>
      <c r="J269" s="41" t="s">
        <v>315</v>
      </c>
      <c r="K269" s="32">
        <v>100</v>
      </c>
      <c r="L269" s="31">
        <f t="shared" si="79"/>
        <v>0</v>
      </c>
      <c r="M269" s="39"/>
      <c r="N269" s="39"/>
      <c r="O269" s="39"/>
      <c r="P269" s="39"/>
      <c r="Q269" s="39"/>
      <c r="R269" s="39">
        <f t="shared" si="77"/>
        <v>100</v>
      </c>
    </row>
    <row r="270" spans="1:18" ht="19.5" customHeight="1">
      <c r="A270" s="38"/>
      <c r="B270" s="39"/>
      <c r="C270" s="39"/>
      <c r="D270" s="39"/>
      <c r="E270" s="39"/>
      <c r="F270" s="39"/>
      <c r="G270" s="39"/>
      <c r="H270" s="39"/>
      <c r="I270" s="39"/>
      <c r="J270" s="41" t="s">
        <v>316</v>
      </c>
      <c r="K270" s="32">
        <v>400</v>
      </c>
      <c r="L270" s="31">
        <f t="shared" si="79"/>
        <v>0</v>
      </c>
      <c r="M270" s="39"/>
      <c r="N270" s="39"/>
      <c r="O270" s="39"/>
      <c r="P270" s="39"/>
      <c r="Q270" s="39"/>
      <c r="R270" s="39">
        <f t="shared" si="77"/>
        <v>400</v>
      </c>
    </row>
    <row r="271" spans="1:18" ht="19.5" customHeight="1">
      <c r="A271" s="38"/>
      <c r="B271" s="39"/>
      <c r="C271" s="39"/>
      <c r="D271" s="39"/>
      <c r="E271" s="39"/>
      <c r="F271" s="39"/>
      <c r="G271" s="39"/>
      <c r="H271" s="39"/>
      <c r="I271" s="39"/>
      <c r="J271" s="41" t="s">
        <v>317</v>
      </c>
      <c r="K271" s="32">
        <v>200</v>
      </c>
      <c r="L271" s="31">
        <f t="shared" si="79"/>
        <v>145</v>
      </c>
      <c r="M271" s="39"/>
      <c r="N271" s="39"/>
      <c r="O271" s="39"/>
      <c r="P271" s="39">
        <v>145</v>
      </c>
      <c r="Q271" s="39"/>
      <c r="R271" s="39">
        <f t="shared" si="77"/>
        <v>345</v>
      </c>
    </row>
    <row r="272" spans="1:18" ht="19.5" customHeight="1">
      <c r="A272" s="38"/>
      <c r="B272" s="39"/>
      <c r="C272" s="39"/>
      <c r="D272" s="39"/>
      <c r="E272" s="39"/>
      <c r="F272" s="39"/>
      <c r="G272" s="39"/>
      <c r="H272" s="39"/>
      <c r="I272" s="39"/>
      <c r="J272" s="40" t="s">
        <v>318</v>
      </c>
      <c r="K272" s="31">
        <f aca="true" t="shared" si="80" ref="K272:Q272">SUM(K273:K276)</f>
        <v>5100</v>
      </c>
      <c r="L272" s="31">
        <f t="shared" si="79"/>
        <v>157</v>
      </c>
      <c r="M272" s="31">
        <f t="shared" si="80"/>
        <v>0</v>
      </c>
      <c r="N272" s="31">
        <f t="shared" si="80"/>
        <v>0</v>
      </c>
      <c r="O272" s="31">
        <f t="shared" si="80"/>
        <v>0</v>
      </c>
      <c r="P272" s="31">
        <f t="shared" si="80"/>
        <v>157</v>
      </c>
      <c r="Q272" s="31">
        <f t="shared" si="80"/>
        <v>0</v>
      </c>
      <c r="R272" s="39">
        <f t="shared" si="77"/>
        <v>5257</v>
      </c>
    </row>
    <row r="273" spans="1:18" ht="19.5" customHeight="1">
      <c r="A273" s="38"/>
      <c r="B273" s="39"/>
      <c r="C273" s="39"/>
      <c r="D273" s="39"/>
      <c r="E273" s="39"/>
      <c r="F273" s="39"/>
      <c r="G273" s="39"/>
      <c r="H273" s="39"/>
      <c r="I273" s="39"/>
      <c r="J273" s="41" t="s">
        <v>110</v>
      </c>
      <c r="K273" s="32">
        <v>200</v>
      </c>
      <c r="L273" s="31">
        <f t="shared" si="79"/>
        <v>0</v>
      </c>
      <c r="M273" s="39"/>
      <c r="N273" s="39"/>
      <c r="O273" s="39"/>
      <c r="P273" s="39"/>
      <c r="Q273" s="39"/>
      <c r="R273" s="39">
        <f t="shared" si="77"/>
        <v>200</v>
      </c>
    </row>
    <row r="274" spans="1:18" ht="19.5" customHeight="1">
      <c r="A274" s="38"/>
      <c r="B274" s="39"/>
      <c r="C274" s="39"/>
      <c r="D274" s="39"/>
      <c r="E274" s="39"/>
      <c r="F274" s="39"/>
      <c r="G274" s="39"/>
      <c r="H274" s="39"/>
      <c r="I274" s="39"/>
      <c r="J274" s="41" t="s">
        <v>319</v>
      </c>
      <c r="K274" s="32">
        <v>600</v>
      </c>
      <c r="L274" s="31">
        <f t="shared" si="79"/>
        <v>0</v>
      </c>
      <c r="M274" s="39"/>
      <c r="N274" s="39"/>
      <c r="O274" s="39"/>
      <c r="P274" s="39"/>
      <c r="Q274" s="39"/>
      <c r="R274" s="39">
        <f t="shared" si="77"/>
        <v>600</v>
      </c>
    </row>
    <row r="275" spans="1:18" ht="19.5" customHeight="1">
      <c r="A275" s="38"/>
      <c r="B275" s="39"/>
      <c r="C275" s="39"/>
      <c r="D275" s="39"/>
      <c r="E275" s="39"/>
      <c r="F275" s="39"/>
      <c r="G275" s="39"/>
      <c r="H275" s="39"/>
      <c r="I275" s="39"/>
      <c r="J275" s="41" t="s">
        <v>320</v>
      </c>
      <c r="K275" s="32">
        <v>300</v>
      </c>
      <c r="L275" s="31">
        <f t="shared" si="79"/>
        <v>0</v>
      </c>
      <c r="M275" s="39"/>
      <c r="N275" s="39"/>
      <c r="O275" s="39"/>
      <c r="P275" s="39"/>
      <c r="Q275" s="39"/>
      <c r="R275" s="39">
        <f t="shared" si="77"/>
        <v>300</v>
      </c>
    </row>
    <row r="276" spans="1:18" ht="19.5" customHeight="1">
      <c r="A276" s="38"/>
      <c r="B276" s="39"/>
      <c r="C276" s="39"/>
      <c r="D276" s="39"/>
      <c r="E276" s="39"/>
      <c r="F276" s="39"/>
      <c r="G276" s="39"/>
      <c r="H276" s="39"/>
      <c r="I276" s="39"/>
      <c r="J276" s="41" t="s">
        <v>321</v>
      </c>
      <c r="K276" s="31">
        <v>4000</v>
      </c>
      <c r="L276" s="31">
        <f t="shared" si="79"/>
        <v>157</v>
      </c>
      <c r="M276" s="39"/>
      <c r="N276" s="39"/>
      <c r="O276" s="39"/>
      <c r="P276" s="39">
        <v>157</v>
      </c>
      <c r="Q276" s="39"/>
      <c r="R276" s="39">
        <f t="shared" si="77"/>
        <v>4157</v>
      </c>
    </row>
    <row r="277" spans="1:18" ht="19.5" customHeight="1">
      <c r="A277" s="38"/>
      <c r="B277" s="39"/>
      <c r="C277" s="39"/>
      <c r="D277" s="39"/>
      <c r="E277" s="39"/>
      <c r="F277" s="39"/>
      <c r="G277" s="39"/>
      <c r="H277" s="39"/>
      <c r="I277" s="39"/>
      <c r="J277" s="40" t="s">
        <v>322</v>
      </c>
      <c r="K277" s="32">
        <f aca="true" t="shared" si="81" ref="K277:Q277">SUM(K278:K279)</f>
        <v>300</v>
      </c>
      <c r="L277" s="31">
        <f t="shared" si="79"/>
        <v>793</v>
      </c>
      <c r="M277" s="32">
        <f t="shared" si="81"/>
        <v>0</v>
      </c>
      <c r="N277" s="32">
        <f t="shared" si="81"/>
        <v>0</v>
      </c>
      <c r="O277" s="32">
        <f t="shared" si="81"/>
        <v>0</v>
      </c>
      <c r="P277" s="32">
        <f t="shared" si="81"/>
        <v>793</v>
      </c>
      <c r="Q277" s="32">
        <f t="shared" si="81"/>
        <v>0</v>
      </c>
      <c r="R277" s="39">
        <f t="shared" si="77"/>
        <v>1093</v>
      </c>
    </row>
    <row r="278" spans="1:18" ht="19.5" customHeight="1">
      <c r="A278" s="38"/>
      <c r="B278" s="39"/>
      <c r="C278" s="39"/>
      <c r="D278" s="39"/>
      <c r="E278" s="39"/>
      <c r="F278" s="39"/>
      <c r="G278" s="39"/>
      <c r="H278" s="39"/>
      <c r="I278" s="39"/>
      <c r="J278" s="41" t="s">
        <v>323</v>
      </c>
      <c r="K278" s="32">
        <v>100</v>
      </c>
      <c r="L278" s="31">
        <f t="shared" si="79"/>
        <v>0</v>
      </c>
      <c r="M278" s="39"/>
      <c r="N278" s="39"/>
      <c r="O278" s="39"/>
      <c r="P278" s="39"/>
      <c r="Q278" s="39"/>
      <c r="R278" s="39">
        <f t="shared" si="77"/>
        <v>100</v>
      </c>
    </row>
    <row r="279" spans="1:18" ht="19.5" customHeight="1">
      <c r="A279" s="38"/>
      <c r="B279" s="39"/>
      <c r="C279" s="39"/>
      <c r="D279" s="39"/>
      <c r="E279" s="39"/>
      <c r="F279" s="39"/>
      <c r="G279" s="39"/>
      <c r="H279" s="39"/>
      <c r="I279" s="39"/>
      <c r="J279" s="41" t="s">
        <v>324</v>
      </c>
      <c r="K279" s="32">
        <v>200</v>
      </c>
      <c r="L279" s="31">
        <f t="shared" si="79"/>
        <v>793</v>
      </c>
      <c r="M279" s="39"/>
      <c r="N279" s="39"/>
      <c r="O279" s="39"/>
      <c r="P279" s="39">
        <v>793</v>
      </c>
      <c r="Q279" s="39"/>
      <c r="R279" s="39">
        <f t="shared" si="77"/>
        <v>993</v>
      </c>
    </row>
    <row r="280" spans="1:18" ht="19.5" customHeight="1">
      <c r="A280" s="38"/>
      <c r="B280" s="39"/>
      <c r="C280" s="39"/>
      <c r="D280" s="39"/>
      <c r="E280" s="39"/>
      <c r="F280" s="39"/>
      <c r="G280" s="39"/>
      <c r="H280" s="39"/>
      <c r="I280" s="39"/>
      <c r="J280" s="40" t="s">
        <v>325</v>
      </c>
      <c r="K280" s="32">
        <f aca="true" t="shared" si="82" ref="K280:Q280">SUM(K281)</f>
        <v>10</v>
      </c>
      <c r="L280" s="31">
        <f t="shared" si="79"/>
        <v>0</v>
      </c>
      <c r="M280" s="32">
        <f t="shared" si="82"/>
        <v>0</v>
      </c>
      <c r="N280" s="32">
        <f t="shared" si="82"/>
        <v>0</v>
      </c>
      <c r="O280" s="32">
        <f t="shared" si="82"/>
        <v>0</v>
      </c>
      <c r="P280" s="32">
        <f t="shared" si="82"/>
        <v>0</v>
      </c>
      <c r="Q280" s="32">
        <f t="shared" si="82"/>
        <v>0</v>
      </c>
      <c r="R280" s="39">
        <f t="shared" si="77"/>
        <v>10</v>
      </c>
    </row>
    <row r="281" spans="1:18" ht="19.5" customHeight="1">
      <c r="A281" s="38"/>
      <c r="B281" s="39"/>
      <c r="C281" s="39"/>
      <c r="D281" s="39"/>
      <c r="E281" s="39"/>
      <c r="F281" s="39"/>
      <c r="G281" s="39"/>
      <c r="H281" s="39"/>
      <c r="I281" s="39"/>
      <c r="J281" s="41" t="s">
        <v>110</v>
      </c>
      <c r="K281" s="32">
        <v>10</v>
      </c>
      <c r="L281" s="31">
        <f t="shared" si="79"/>
        <v>0</v>
      </c>
      <c r="M281" s="39"/>
      <c r="N281" s="39"/>
      <c r="O281" s="39"/>
      <c r="P281" s="39"/>
      <c r="Q281" s="39"/>
      <c r="R281" s="39">
        <f t="shared" si="77"/>
        <v>10</v>
      </c>
    </row>
    <row r="282" spans="1:18" ht="19.5" customHeight="1">
      <c r="A282" s="38"/>
      <c r="B282" s="39"/>
      <c r="C282" s="39"/>
      <c r="D282" s="39"/>
      <c r="E282" s="39"/>
      <c r="F282" s="39"/>
      <c r="G282" s="39"/>
      <c r="H282" s="39"/>
      <c r="I282" s="39"/>
      <c r="J282" s="40" t="s">
        <v>326</v>
      </c>
      <c r="K282" s="31">
        <f aca="true" t="shared" si="83" ref="K282:Q282">SUM(K283:K284)</f>
        <v>31000</v>
      </c>
      <c r="L282" s="31">
        <f t="shared" si="79"/>
        <v>0</v>
      </c>
      <c r="M282" s="31">
        <f t="shared" si="83"/>
        <v>0</v>
      </c>
      <c r="N282" s="31">
        <f t="shared" si="83"/>
        <v>0</v>
      </c>
      <c r="O282" s="31">
        <f t="shared" si="83"/>
        <v>0</v>
      </c>
      <c r="P282" s="31">
        <f t="shared" si="83"/>
        <v>0</v>
      </c>
      <c r="Q282" s="31">
        <f t="shared" si="83"/>
        <v>0</v>
      </c>
      <c r="R282" s="39">
        <f t="shared" si="77"/>
        <v>31000</v>
      </c>
    </row>
    <row r="283" spans="1:18" ht="19.5" customHeight="1">
      <c r="A283" s="38"/>
      <c r="B283" s="39"/>
      <c r="C283" s="39"/>
      <c r="D283" s="39"/>
      <c r="E283" s="39"/>
      <c r="F283" s="39"/>
      <c r="G283" s="39"/>
      <c r="H283" s="39"/>
      <c r="I283" s="39"/>
      <c r="J283" s="41" t="s">
        <v>327</v>
      </c>
      <c r="K283" s="31">
        <v>21000</v>
      </c>
      <c r="L283" s="31">
        <f t="shared" si="79"/>
        <v>0</v>
      </c>
      <c r="M283" s="39"/>
      <c r="N283" s="39"/>
      <c r="O283" s="39"/>
      <c r="P283" s="39"/>
      <c r="Q283" s="39"/>
      <c r="R283" s="39">
        <f t="shared" si="77"/>
        <v>21000</v>
      </c>
    </row>
    <row r="284" spans="1:18" ht="19.5" customHeight="1">
      <c r="A284" s="38"/>
      <c r="B284" s="39"/>
      <c r="C284" s="39"/>
      <c r="D284" s="39"/>
      <c r="E284" s="39"/>
      <c r="F284" s="39"/>
      <c r="G284" s="39"/>
      <c r="H284" s="39"/>
      <c r="I284" s="39"/>
      <c r="J284" s="41" t="s">
        <v>328</v>
      </c>
      <c r="K284" s="31">
        <v>10000</v>
      </c>
      <c r="L284" s="31">
        <f t="shared" si="79"/>
        <v>0</v>
      </c>
      <c r="M284" s="39"/>
      <c r="N284" s="39"/>
      <c r="O284" s="39"/>
      <c r="P284" s="39"/>
      <c r="Q284" s="39"/>
      <c r="R284" s="39">
        <f t="shared" si="77"/>
        <v>10000</v>
      </c>
    </row>
    <row r="285" spans="1:18" ht="19.5" customHeight="1">
      <c r="A285" s="38"/>
      <c r="B285" s="39"/>
      <c r="C285" s="39"/>
      <c r="D285" s="39"/>
      <c r="E285" s="39"/>
      <c r="F285" s="39"/>
      <c r="G285" s="39"/>
      <c r="H285" s="39"/>
      <c r="I285" s="39"/>
      <c r="J285" s="40" t="s">
        <v>329</v>
      </c>
      <c r="K285" s="31">
        <f aca="true" t="shared" si="84" ref="K285:Q285">SUM(K286:K287)</f>
        <v>1900</v>
      </c>
      <c r="L285" s="31">
        <f t="shared" si="79"/>
        <v>133</v>
      </c>
      <c r="M285" s="31">
        <f t="shared" si="84"/>
        <v>0</v>
      </c>
      <c r="N285" s="31">
        <f t="shared" si="84"/>
        <v>0</v>
      </c>
      <c r="O285" s="31">
        <f t="shared" si="84"/>
        <v>0</v>
      </c>
      <c r="P285" s="31">
        <f t="shared" si="84"/>
        <v>133</v>
      </c>
      <c r="Q285" s="31">
        <f t="shared" si="84"/>
        <v>0</v>
      </c>
      <c r="R285" s="39">
        <f t="shared" si="77"/>
        <v>2033</v>
      </c>
    </row>
    <row r="286" spans="1:18" ht="19.5" customHeight="1">
      <c r="A286" s="38"/>
      <c r="B286" s="39"/>
      <c r="C286" s="39"/>
      <c r="D286" s="39"/>
      <c r="E286" s="39"/>
      <c r="F286" s="39"/>
      <c r="G286" s="39"/>
      <c r="H286" s="39"/>
      <c r="I286" s="39"/>
      <c r="J286" s="41" t="s">
        <v>330</v>
      </c>
      <c r="K286" s="31">
        <v>1500</v>
      </c>
      <c r="L286" s="31">
        <f t="shared" si="79"/>
        <v>133</v>
      </c>
      <c r="M286" s="39"/>
      <c r="N286" s="39"/>
      <c r="O286" s="39"/>
      <c r="P286" s="39">
        <v>133</v>
      </c>
      <c r="Q286" s="39"/>
      <c r="R286" s="39">
        <f t="shared" si="77"/>
        <v>1633</v>
      </c>
    </row>
    <row r="287" spans="1:18" ht="19.5" customHeight="1">
      <c r="A287" s="38"/>
      <c r="B287" s="39"/>
      <c r="C287" s="39"/>
      <c r="D287" s="39"/>
      <c r="E287" s="39"/>
      <c r="F287" s="39"/>
      <c r="G287" s="39"/>
      <c r="H287" s="39"/>
      <c r="I287" s="39"/>
      <c r="J287" s="41" t="s">
        <v>331</v>
      </c>
      <c r="K287" s="32">
        <v>400</v>
      </c>
      <c r="L287" s="31">
        <f t="shared" si="79"/>
        <v>0</v>
      </c>
      <c r="M287" s="39"/>
      <c r="N287" s="39"/>
      <c r="O287" s="39"/>
      <c r="P287" s="39"/>
      <c r="Q287" s="39"/>
      <c r="R287" s="39">
        <f t="shared" si="77"/>
        <v>400</v>
      </c>
    </row>
    <row r="288" spans="1:18" ht="19.5" customHeight="1">
      <c r="A288" s="38"/>
      <c r="B288" s="39"/>
      <c r="C288" s="39"/>
      <c r="D288" s="39"/>
      <c r="E288" s="39"/>
      <c r="F288" s="39"/>
      <c r="G288" s="39"/>
      <c r="H288" s="39"/>
      <c r="I288" s="39"/>
      <c r="J288" s="40" t="s">
        <v>332</v>
      </c>
      <c r="K288" s="31">
        <f aca="true" t="shared" si="85" ref="K288:Q288">SUM(K289:K290)</f>
        <v>7500</v>
      </c>
      <c r="L288" s="31">
        <f t="shared" si="79"/>
        <v>0</v>
      </c>
      <c r="M288" s="31">
        <f t="shared" si="85"/>
        <v>0</v>
      </c>
      <c r="N288" s="31">
        <f t="shared" si="85"/>
        <v>0</v>
      </c>
      <c r="O288" s="31">
        <f t="shared" si="85"/>
        <v>0</v>
      </c>
      <c r="P288" s="31">
        <f t="shared" si="85"/>
        <v>0</v>
      </c>
      <c r="Q288" s="31">
        <f t="shared" si="85"/>
        <v>0</v>
      </c>
      <c r="R288" s="39">
        <f t="shared" si="77"/>
        <v>7500</v>
      </c>
    </row>
    <row r="289" spans="1:18" ht="19.5" customHeight="1">
      <c r="A289" s="38"/>
      <c r="B289" s="39"/>
      <c r="C289" s="39"/>
      <c r="D289" s="39"/>
      <c r="E289" s="39"/>
      <c r="F289" s="39"/>
      <c r="G289" s="39"/>
      <c r="H289" s="39"/>
      <c r="I289" s="39"/>
      <c r="J289" s="41" t="s">
        <v>333</v>
      </c>
      <c r="K289" s="31">
        <v>5500</v>
      </c>
      <c r="L289" s="31">
        <f t="shared" si="79"/>
        <v>0</v>
      </c>
      <c r="M289" s="39"/>
      <c r="N289" s="39"/>
      <c r="O289" s="39"/>
      <c r="P289" s="39"/>
      <c r="Q289" s="39"/>
      <c r="R289" s="39">
        <f t="shared" si="77"/>
        <v>5500</v>
      </c>
    </row>
    <row r="290" spans="1:18" ht="19.5" customHeight="1">
      <c r="A290" s="38"/>
      <c r="B290" s="39"/>
      <c r="C290" s="39"/>
      <c r="D290" s="39"/>
      <c r="E290" s="39"/>
      <c r="F290" s="39"/>
      <c r="G290" s="39"/>
      <c r="H290" s="39"/>
      <c r="I290" s="39"/>
      <c r="J290" s="41" t="s">
        <v>334</v>
      </c>
      <c r="K290" s="31">
        <v>2000</v>
      </c>
      <c r="L290" s="31">
        <f t="shared" si="79"/>
        <v>0</v>
      </c>
      <c r="M290" s="39"/>
      <c r="N290" s="39"/>
      <c r="O290" s="39"/>
      <c r="P290" s="39"/>
      <c r="Q290" s="39"/>
      <c r="R290" s="39">
        <f t="shared" si="77"/>
        <v>2000</v>
      </c>
    </row>
    <row r="291" spans="1:18" ht="19.5" customHeight="1">
      <c r="A291" s="38"/>
      <c r="B291" s="39"/>
      <c r="C291" s="39"/>
      <c r="D291" s="39"/>
      <c r="E291" s="39"/>
      <c r="F291" s="39"/>
      <c r="G291" s="39"/>
      <c r="H291" s="39"/>
      <c r="I291" s="39"/>
      <c r="J291" s="40" t="s">
        <v>335</v>
      </c>
      <c r="K291" s="31">
        <f aca="true" t="shared" si="86" ref="K291:Q291">SUM(K292:K293)</f>
        <v>12200</v>
      </c>
      <c r="L291" s="31">
        <f t="shared" si="79"/>
        <v>0</v>
      </c>
      <c r="M291" s="31">
        <f t="shared" si="86"/>
        <v>0</v>
      </c>
      <c r="N291" s="31">
        <f t="shared" si="86"/>
        <v>0</v>
      </c>
      <c r="O291" s="31">
        <f t="shared" si="86"/>
        <v>0</v>
      </c>
      <c r="P291" s="31">
        <f t="shared" si="86"/>
        <v>0</v>
      </c>
      <c r="Q291" s="31">
        <f t="shared" si="86"/>
        <v>0</v>
      </c>
      <c r="R291" s="39">
        <f t="shared" si="77"/>
        <v>12200</v>
      </c>
    </row>
    <row r="292" spans="1:18" ht="19.5" customHeight="1">
      <c r="A292" s="38"/>
      <c r="B292" s="39"/>
      <c r="C292" s="39"/>
      <c r="D292" s="39"/>
      <c r="E292" s="39"/>
      <c r="F292" s="39"/>
      <c r="G292" s="39"/>
      <c r="H292" s="39"/>
      <c r="I292" s="39"/>
      <c r="J292" s="41" t="s">
        <v>336</v>
      </c>
      <c r="K292" s="31">
        <v>6000</v>
      </c>
      <c r="L292" s="31">
        <f t="shared" si="79"/>
        <v>0</v>
      </c>
      <c r="M292" s="39"/>
      <c r="N292" s="39"/>
      <c r="O292" s="39"/>
      <c r="P292" s="39"/>
      <c r="Q292" s="39"/>
      <c r="R292" s="39">
        <f t="shared" si="77"/>
        <v>6000</v>
      </c>
    </row>
    <row r="293" spans="1:18" ht="19.5" customHeight="1">
      <c r="A293" s="38"/>
      <c r="B293" s="39"/>
      <c r="C293" s="39"/>
      <c r="D293" s="39"/>
      <c r="E293" s="39"/>
      <c r="F293" s="39"/>
      <c r="G293" s="39"/>
      <c r="H293" s="39"/>
      <c r="I293" s="39"/>
      <c r="J293" s="41" t="s">
        <v>337</v>
      </c>
      <c r="K293" s="31">
        <v>6200</v>
      </c>
      <c r="L293" s="31">
        <f t="shared" si="79"/>
        <v>0</v>
      </c>
      <c r="M293" s="39"/>
      <c r="N293" s="39"/>
      <c r="O293" s="39"/>
      <c r="P293" s="39"/>
      <c r="Q293" s="39"/>
      <c r="R293" s="39">
        <f t="shared" si="77"/>
        <v>6200</v>
      </c>
    </row>
    <row r="294" spans="1:18" ht="19.5" customHeight="1">
      <c r="A294" s="38"/>
      <c r="B294" s="39"/>
      <c r="C294" s="39"/>
      <c r="D294" s="39"/>
      <c r="E294" s="39"/>
      <c r="F294" s="39"/>
      <c r="G294" s="39"/>
      <c r="H294" s="39"/>
      <c r="I294" s="39"/>
      <c r="J294" s="40" t="s">
        <v>338</v>
      </c>
      <c r="K294" s="31">
        <v>9110</v>
      </c>
      <c r="L294" s="31">
        <f t="shared" si="79"/>
        <v>-9110</v>
      </c>
      <c r="M294" s="39">
        <f>-22158+1764</f>
        <v>-20394</v>
      </c>
      <c r="N294" s="39"/>
      <c r="O294" s="39"/>
      <c r="P294" s="39">
        <v>205</v>
      </c>
      <c r="Q294" s="39">
        <v>11079</v>
      </c>
      <c r="R294" s="39">
        <f t="shared" si="77"/>
        <v>0</v>
      </c>
    </row>
    <row r="295" spans="1:18" ht="19.5" customHeight="1">
      <c r="A295" s="38"/>
      <c r="B295" s="39"/>
      <c r="C295" s="39"/>
      <c r="D295" s="39"/>
      <c r="E295" s="39"/>
      <c r="F295" s="39"/>
      <c r="G295" s="39"/>
      <c r="H295" s="39"/>
      <c r="I295" s="39"/>
      <c r="J295" s="40" t="s">
        <v>339</v>
      </c>
      <c r="K295" s="31">
        <f aca="true" t="shared" si="87" ref="K295:Q295">SUM(K296,K300,K307,K311,K320,K322,K326,K329,K333,K337,K340,K343)</f>
        <v>96000</v>
      </c>
      <c r="L295" s="31">
        <f t="shared" si="79"/>
        <v>10402</v>
      </c>
      <c r="M295" s="31">
        <f t="shared" si="87"/>
        <v>12000</v>
      </c>
      <c r="N295" s="31">
        <f t="shared" si="87"/>
        <v>0</v>
      </c>
      <c r="O295" s="31">
        <f t="shared" si="87"/>
        <v>0</v>
      </c>
      <c r="P295" s="31">
        <f t="shared" si="87"/>
        <v>4402</v>
      </c>
      <c r="Q295" s="31">
        <f t="shared" si="87"/>
        <v>-6000</v>
      </c>
      <c r="R295" s="39">
        <f t="shared" si="77"/>
        <v>106402</v>
      </c>
    </row>
    <row r="296" spans="1:18" ht="19.5" customHeight="1">
      <c r="A296" s="38"/>
      <c r="B296" s="39"/>
      <c r="C296" s="39"/>
      <c r="D296" s="39"/>
      <c r="E296" s="39"/>
      <c r="F296" s="39"/>
      <c r="G296" s="39"/>
      <c r="H296" s="39"/>
      <c r="I296" s="39"/>
      <c r="J296" s="40" t="s">
        <v>340</v>
      </c>
      <c r="K296" s="31">
        <f aca="true" t="shared" si="88" ref="K296:Q296">SUM(K297:K299)</f>
        <v>1800</v>
      </c>
      <c r="L296" s="31">
        <f t="shared" si="79"/>
        <v>0</v>
      </c>
      <c r="M296" s="31">
        <f t="shared" si="88"/>
        <v>0</v>
      </c>
      <c r="N296" s="31">
        <f t="shared" si="88"/>
        <v>0</v>
      </c>
      <c r="O296" s="31">
        <f t="shared" si="88"/>
        <v>0</v>
      </c>
      <c r="P296" s="31">
        <f t="shared" si="88"/>
        <v>0</v>
      </c>
      <c r="Q296" s="31">
        <f t="shared" si="88"/>
        <v>0</v>
      </c>
      <c r="R296" s="39">
        <f t="shared" si="77"/>
        <v>1800</v>
      </c>
    </row>
    <row r="297" spans="1:18" ht="19.5" customHeight="1">
      <c r="A297" s="38"/>
      <c r="B297" s="39"/>
      <c r="C297" s="39"/>
      <c r="D297" s="39"/>
      <c r="E297" s="39"/>
      <c r="F297" s="39"/>
      <c r="G297" s="39"/>
      <c r="H297" s="39"/>
      <c r="I297" s="39"/>
      <c r="J297" s="41" t="s">
        <v>110</v>
      </c>
      <c r="K297" s="31">
        <v>1600</v>
      </c>
      <c r="L297" s="31">
        <f t="shared" si="79"/>
        <v>0</v>
      </c>
      <c r="M297" s="39"/>
      <c r="N297" s="39"/>
      <c r="O297" s="39"/>
      <c r="P297" s="39"/>
      <c r="Q297" s="39"/>
      <c r="R297" s="39">
        <f t="shared" si="77"/>
        <v>1600</v>
      </c>
    </row>
    <row r="298" spans="1:18" ht="19.5" customHeight="1">
      <c r="A298" s="38"/>
      <c r="B298" s="39"/>
      <c r="C298" s="39"/>
      <c r="D298" s="39"/>
      <c r="E298" s="39"/>
      <c r="F298" s="39"/>
      <c r="G298" s="39"/>
      <c r="H298" s="39"/>
      <c r="I298" s="39"/>
      <c r="J298" s="41" t="s">
        <v>111</v>
      </c>
      <c r="K298" s="32">
        <v>100</v>
      </c>
      <c r="L298" s="31">
        <f t="shared" si="79"/>
        <v>0</v>
      </c>
      <c r="M298" s="39"/>
      <c r="N298" s="39"/>
      <c r="O298" s="39"/>
      <c r="P298" s="39"/>
      <c r="Q298" s="39"/>
      <c r="R298" s="39">
        <f t="shared" si="77"/>
        <v>100</v>
      </c>
    </row>
    <row r="299" spans="1:18" ht="19.5" customHeight="1">
      <c r="A299" s="38"/>
      <c r="B299" s="39"/>
      <c r="C299" s="39"/>
      <c r="D299" s="39"/>
      <c r="E299" s="39"/>
      <c r="F299" s="39"/>
      <c r="G299" s="39"/>
      <c r="H299" s="39"/>
      <c r="I299" s="39"/>
      <c r="J299" s="41" t="s">
        <v>341</v>
      </c>
      <c r="K299" s="32">
        <v>100</v>
      </c>
      <c r="L299" s="31">
        <f t="shared" si="79"/>
        <v>0</v>
      </c>
      <c r="M299" s="39"/>
      <c r="N299" s="39"/>
      <c r="O299" s="39"/>
      <c r="P299" s="39"/>
      <c r="Q299" s="39"/>
      <c r="R299" s="39">
        <f t="shared" si="77"/>
        <v>100</v>
      </c>
    </row>
    <row r="300" spans="1:18" ht="19.5" customHeight="1">
      <c r="A300" s="38"/>
      <c r="B300" s="39"/>
      <c r="C300" s="39"/>
      <c r="D300" s="39"/>
      <c r="E300" s="39"/>
      <c r="F300" s="39"/>
      <c r="G300" s="39"/>
      <c r="H300" s="39"/>
      <c r="I300" s="39"/>
      <c r="J300" s="40" t="s">
        <v>342</v>
      </c>
      <c r="K300" s="31">
        <f aca="true" t="shared" si="89" ref="K300:Q300">SUM(K301:K306)</f>
        <v>1500</v>
      </c>
      <c r="L300" s="31">
        <f t="shared" si="79"/>
        <v>19</v>
      </c>
      <c r="M300" s="31">
        <f t="shared" si="89"/>
        <v>0</v>
      </c>
      <c r="N300" s="31">
        <f t="shared" si="89"/>
        <v>0</v>
      </c>
      <c r="O300" s="31">
        <f t="shared" si="89"/>
        <v>0</v>
      </c>
      <c r="P300" s="31">
        <f t="shared" si="89"/>
        <v>19</v>
      </c>
      <c r="Q300" s="31">
        <f t="shared" si="89"/>
        <v>0</v>
      </c>
      <c r="R300" s="39">
        <f t="shared" si="77"/>
        <v>1519</v>
      </c>
    </row>
    <row r="301" spans="1:18" ht="19.5" customHeight="1">
      <c r="A301" s="38"/>
      <c r="B301" s="39"/>
      <c r="C301" s="39"/>
      <c r="D301" s="39"/>
      <c r="E301" s="39"/>
      <c r="F301" s="39"/>
      <c r="G301" s="39"/>
      <c r="H301" s="39"/>
      <c r="I301" s="39"/>
      <c r="J301" s="41" t="s">
        <v>343</v>
      </c>
      <c r="K301" s="32">
        <v>600</v>
      </c>
      <c r="L301" s="31">
        <f t="shared" si="79"/>
        <v>0</v>
      </c>
      <c r="M301" s="39"/>
      <c r="N301" s="39"/>
      <c r="O301" s="39"/>
      <c r="P301" s="39"/>
      <c r="Q301" s="39"/>
      <c r="R301" s="39">
        <f t="shared" si="77"/>
        <v>600</v>
      </c>
    </row>
    <row r="302" spans="1:18" ht="19.5" customHeight="1">
      <c r="A302" s="38"/>
      <c r="B302" s="39"/>
      <c r="C302" s="39"/>
      <c r="D302" s="39"/>
      <c r="E302" s="39"/>
      <c r="F302" s="39"/>
      <c r="G302" s="39"/>
      <c r="H302" s="39"/>
      <c r="I302" s="39"/>
      <c r="J302" s="41" t="s">
        <v>344</v>
      </c>
      <c r="K302" s="32">
        <v>400</v>
      </c>
      <c r="L302" s="31">
        <f t="shared" si="79"/>
        <v>0</v>
      </c>
      <c r="M302" s="39"/>
      <c r="N302" s="39"/>
      <c r="O302" s="39"/>
      <c r="P302" s="39"/>
      <c r="Q302" s="39"/>
      <c r="R302" s="39">
        <f t="shared" si="77"/>
        <v>400</v>
      </c>
    </row>
    <row r="303" spans="1:18" ht="19.5" customHeight="1">
      <c r="A303" s="38"/>
      <c r="B303" s="39"/>
      <c r="C303" s="39"/>
      <c r="D303" s="39"/>
      <c r="E303" s="39"/>
      <c r="F303" s="39"/>
      <c r="G303" s="39"/>
      <c r="H303" s="39"/>
      <c r="I303" s="39"/>
      <c r="J303" s="41" t="s">
        <v>345</v>
      </c>
      <c r="K303" s="32">
        <v>100</v>
      </c>
      <c r="L303" s="31">
        <f t="shared" si="79"/>
        <v>0</v>
      </c>
      <c r="M303" s="39"/>
      <c r="N303" s="39"/>
      <c r="O303" s="39"/>
      <c r="P303" s="39"/>
      <c r="Q303" s="39"/>
      <c r="R303" s="39">
        <f t="shared" si="77"/>
        <v>100</v>
      </c>
    </row>
    <row r="304" spans="1:18" ht="19.5" customHeight="1">
      <c r="A304" s="38"/>
      <c r="B304" s="39"/>
      <c r="C304" s="39"/>
      <c r="D304" s="39"/>
      <c r="E304" s="39"/>
      <c r="F304" s="39"/>
      <c r="G304" s="39"/>
      <c r="H304" s="39"/>
      <c r="I304" s="39"/>
      <c r="J304" s="41" t="s">
        <v>346</v>
      </c>
      <c r="K304" s="32">
        <v>100</v>
      </c>
      <c r="L304" s="31">
        <f t="shared" si="79"/>
        <v>0</v>
      </c>
      <c r="M304" s="39"/>
      <c r="N304" s="39"/>
      <c r="O304" s="39"/>
      <c r="P304" s="39"/>
      <c r="Q304" s="39"/>
      <c r="R304" s="39">
        <f t="shared" si="77"/>
        <v>100</v>
      </c>
    </row>
    <row r="305" spans="1:18" ht="19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41" t="s">
        <v>347</v>
      </c>
      <c r="K305" s="32">
        <v>100</v>
      </c>
      <c r="L305" s="31">
        <f t="shared" si="79"/>
        <v>0</v>
      </c>
      <c r="M305" s="39"/>
      <c r="N305" s="39"/>
      <c r="O305" s="39"/>
      <c r="P305" s="39"/>
      <c r="Q305" s="39"/>
      <c r="R305" s="39">
        <f t="shared" si="77"/>
        <v>100</v>
      </c>
    </row>
    <row r="306" spans="1:18" ht="19.5" customHeight="1">
      <c r="A306" s="38"/>
      <c r="B306" s="39"/>
      <c r="C306" s="39"/>
      <c r="D306" s="39"/>
      <c r="E306" s="39"/>
      <c r="F306" s="39"/>
      <c r="G306" s="39"/>
      <c r="H306" s="39"/>
      <c r="I306" s="39"/>
      <c r="J306" s="41" t="s">
        <v>348</v>
      </c>
      <c r="K306" s="32">
        <v>200</v>
      </c>
      <c r="L306" s="31">
        <f t="shared" si="79"/>
        <v>19</v>
      </c>
      <c r="M306" s="39"/>
      <c r="N306" s="39"/>
      <c r="O306" s="39"/>
      <c r="P306" s="39">
        <v>19</v>
      </c>
      <c r="Q306" s="39"/>
      <c r="R306" s="39">
        <f t="shared" si="77"/>
        <v>219</v>
      </c>
    </row>
    <row r="307" spans="1:18" ht="19.5" customHeight="1">
      <c r="A307" s="38"/>
      <c r="B307" s="39"/>
      <c r="C307" s="39"/>
      <c r="D307" s="39"/>
      <c r="E307" s="39"/>
      <c r="F307" s="39"/>
      <c r="G307" s="39"/>
      <c r="H307" s="39"/>
      <c r="I307" s="39"/>
      <c r="J307" s="40" t="s">
        <v>349</v>
      </c>
      <c r="K307" s="31">
        <f aca="true" t="shared" si="90" ref="K307:Q307">SUM(K308:K310)</f>
        <v>5400</v>
      </c>
      <c r="L307" s="31">
        <f t="shared" si="79"/>
        <v>86</v>
      </c>
      <c r="M307" s="31">
        <f t="shared" si="90"/>
        <v>0</v>
      </c>
      <c r="N307" s="31">
        <f t="shared" si="90"/>
        <v>0</v>
      </c>
      <c r="O307" s="31">
        <f t="shared" si="90"/>
        <v>0</v>
      </c>
      <c r="P307" s="31">
        <f t="shared" si="90"/>
        <v>86</v>
      </c>
      <c r="Q307" s="31">
        <f t="shared" si="90"/>
        <v>0</v>
      </c>
      <c r="R307" s="39">
        <f t="shared" si="77"/>
        <v>5486</v>
      </c>
    </row>
    <row r="308" spans="1:18" ht="19.5" customHeight="1">
      <c r="A308" s="38"/>
      <c r="B308" s="39"/>
      <c r="C308" s="39"/>
      <c r="D308" s="39"/>
      <c r="E308" s="39"/>
      <c r="F308" s="39"/>
      <c r="G308" s="39"/>
      <c r="H308" s="39"/>
      <c r="I308" s="39"/>
      <c r="J308" s="41" t="s">
        <v>350</v>
      </c>
      <c r="K308" s="32">
        <v>400</v>
      </c>
      <c r="L308" s="31">
        <f t="shared" si="79"/>
        <v>0</v>
      </c>
      <c r="M308" s="39"/>
      <c r="N308" s="39"/>
      <c r="O308" s="39"/>
      <c r="P308" s="39"/>
      <c r="Q308" s="39"/>
      <c r="R308" s="39">
        <f t="shared" si="77"/>
        <v>400</v>
      </c>
    </row>
    <row r="309" spans="1:18" ht="19.5" customHeight="1">
      <c r="A309" s="38"/>
      <c r="B309" s="39"/>
      <c r="C309" s="39"/>
      <c r="D309" s="39"/>
      <c r="E309" s="39"/>
      <c r="F309" s="39"/>
      <c r="G309" s="39"/>
      <c r="H309" s="39"/>
      <c r="I309" s="39"/>
      <c r="J309" s="41" t="s">
        <v>351</v>
      </c>
      <c r="K309" s="31">
        <v>3400</v>
      </c>
      <c r="L309" s="31">
        <f t="shared" si="79"/>
        <v>0</v>
      </c>
      <c r="M309" s="39"/>
      <c r="N309" s="39"/>
      <c r="O309" s="39"/>
      <c r="P309" s="39"/>
      <c r="Q309" s="39"/>
      <c r="R309" s="39">
        <f t="shared" si="77"/>
        <v>3400</v>
      </c>
    </row>
    <row r="310" spans="1:18" ht="19.5" customHeight="1">
      <c r="A310" s="38"/>
      <c r="B310" s="39"/>
      <c r="C310" s="39"/>
      <c r="D310" s="39"/>
      <c r="E310" s="39"/>
      <c r="F310" s="39"/>
      <c r="G310" s="39"/>
      <c r="H310" s="39"/>
      <c r="I310" s="39"/>
      <c r="J310" s="41" t="s">
        <v>352</v>
      </c>
      <c r="K310" s="31">
        <v>1600</v>
      </c>
      <c r="L310" s="31">
        <f t="shared" si="79"/>
        <v>86</v>
      </c>
      <c r="M310" s="39"/>
      <c r="N310" s="39"/>
      <c r="O310" s="39"/>
      <c r="P310" s="39">
        <v>86</v>
      </c>
      <c r="Q310" s="39"/>
      <c r="R310" s="39">
        <f t="shared" si="77"/>
        <v>1686</v>
      </c>
    </row>
    <row r="311" spans="1:18" ht="19.5" customHeight="1">
      <c r="A311" s="38"/>
      <c r="B311" s="39"/>
      <c r="C311" s="39"/>
      <c r="D311" s="39"/>
      <c r="E311" s="39"/>
      <c r="F311" s="39"/>
      <c r="G311" s="39"/>
      <c r="H311" s="39"/>
      <c r="I311" s="39"/>
      <c r="J311" s="40" t="s">
        <v>353</v>
      </c>
      <c r="K311" s="31">
        <f aca="true" t="shared" si="91" ref="K311:Q311">SUM(K312:K319)</f>
        <v>12230</v>
      </c>
      <c r="L311" s="31">
        <f t="shared" si="79"/>
        <v>742</v>
      </c>
      <c r="M311" s="31">
        <f t="shared" si="91"/>
        <v>0</v>
      </c>
      <c r="N311" s="31">
        <f t="shared" si="91"/>
        <v>0</v>
      </c>
      <c r="O311" s="31">
        <f t="shared" si="91"/>
        <v>0</v>
      </c>
      <c r="P311" s="31">
        <f t="shared" si="91"/>
        <v>742</v>
      </c>
      <c r="Q311" s="31">
        <f t="shared" si="91"/>
        <v>0</v>
      </c>
      <c r="R311" s="39">
        <f t="shared" si="77"/>
        <v>12972</v>
      </c>
    </row>
    <row r="312" spans="1:18" ht="19.5" customHeight="1">
      <c r="A312" s="38"/>
      <c r="B312" s="39"/>
      <c r="C312" s="39"/>
      <c r="D312" s="39"/>
      <c r="E312" s="39"/>
      <c r="F312" s="39"/>
      <c r="G312" s="39"/>
      <c r="H312" s="39"/>
      <c r="I312" s="39"/>
      <c r="J312" s="41" t="s">
        <v>354</v>
      </c>
      <c r="K312" s="31">
        <v>1000</v>
      </c>
      <c r="L312" s="31">
        <f t="shared" si="79"/>
        <v>0</v>
      </c>
      <c r="M312" s="39"/>
      <c r="N312" s="39"/>
      <c r="O312" s="39"/>
      <c r="P312" s="39"/>
      <c r="Q312" s="39"/>
      <c r="R312" s="39">
        <f t="shared" si="77"/>
        <v>1000</v>
      </c>
    </row>
    <row r="313" spans="1:18" ht="19.5" customHeight="1">
      <c r="A313" s="38"/>
      <c r="B313" s="39"/>
      <c r="C313" s="39"/>
      <c r="D313" s="39"/>
      <c r="E313" s="39"/>
      <c r="F313" s="39"/>
      <c r="G313" s="39"/>
      <c r="H313" s="39"/>
      <c r="I313" s="39"/>
      <c r="J313" s="41" t="s">
        <v>355</v>
      </c>
      <c r="K313" s="32">
        <v>20</v>
      </c>
      <c r="L313" s="31">
        <f t="shared" si="79"/>
        <v>0</v>
      </c>
      <c r="M313" s="39"/>
      <c r="N313" s="39"/>
      <c r="O313" s="39"/>
      <c r="P313" s="39"/>
      <c r="Q313" s="39"/>
      <c r="R313" s="39">
        <f t="shared" si="77"/>
        <v>20</v>
      </c>
    </row>
    <row r="314" spans="1:18" ht="19.5" customHeight="1">
      <c r="A314" s="38"/>
      <c r="B314" s="39"/>
      <c r="C314" s="39"/>
      <c r="D314" s="39"/>
      <c r="E314" s="39"/>
      <c r="F314" s="39"/>
      <c r="G314" s="39"/>
      <c r="H314" s="39"/>
      <c r="I314" s="39"/>
      <c r="J314" s="41" t="s">
        <v>356</v>
      </c>
      <c r="K314" s="32">
        <v>600</v>
      </c>
      <c r="L314" s="31">
        <f t="shared" si="79"/>
        <v>0</v>
      </c>
      <c r="M314" s="39"/>
      <c r="N314" s="39"/>
      <c r="O314" s="39"/>
      <c r="P314" s="39"/>
      <c r="Q314" s="39"/>
      <c r="R314" s="39">
        <f t="shared" si="77"/>
        <v>600</v>
      </c>
    </row>
    <row r="315" spans="1:18" ht="19.5" customHeight="1">
      <c r="A315" s="38"/>
      <c r="B315" s="39"/>
      <c r="C315" s="39"/>
      <c r="D315" s="39"/>
      <c r="E315" s="39"/>
      <c r="F315" s="39"/>
      <c r="G315" s="39"/>
      <c r="H315" s="39"/>
      <c r="I315" s="39"/>
      <c r="J315" s="41" t="s">
        <v>357</v>
      </c>
      <c r="K315" s="32">
        <v>900</v>
      </c>
      <c r="L315" s="31">
        <f t="shared" si="79"/>
        <v>0</v>
      </c>
      <c r="M315" s="39"/>
      <c r="N315" s="39"/>
      <c r="O315" s="39"/>
      <c r="P315" s="39"/>
      <c r="Q315" s="39"/>
      <c r="R315" s="39">
        <f t="shared" si="77"/>
        <v>900</v>
      </c>
    </row>
    <row r="316" spans="1:18" ht="19.5" customHeight="1">
      <c r="A316" s="38"/>
      <c r="B316" s="39"/>
      <c r="C316" s="39"/>
      <c r="D316" s="39"/>
      <c r="E316" s="39"/>
      <c r="F316" s="39"/>
      <c r="G316" s="39"/>
      <c r="H316" s="39"/>
      <c r="I316" s="39"/>
      <c r="J316" s="41" t="s">
        <v>358</v>
      </c>
      <c r="K316" s="31">
        <v>7000</v>
      </c>
      <c r="L316" s="31">
        <f t="shared" si="79"/>
        <v>0</v>
      </c>
      <c r="M316" s="39"/>
      <c r="N316" s="39"/>
      <c r="O316" s="39"/>
      <c r="P316" s="39"/>
      <c r="Q316" s="39"/>
      <c r="R316" s="39">
        <f t="shared" si="77"/>
        <v>7000</v>
      </c>
    </row>
    <row r="317" spans="1:18" ht="19.5" customHeight="1">
      <c r="A317" s="38"/>
      <c r="B317" s="39"/>
      <c r="C317" s="39"/>
      <c r="D317" s="39"/>
      <c r="E317" s="39"/>
      <c r="F317" s="39"/>
      <c r="G317" s="39"/>
      <c r="H317" s="39"/>
      <c r="I317" s="39"/>
      <c r="J317" s="41" t="s">
        <v>359</v>
      </c>
      <c r="K317" s="31">
        <v>1300</v>
      </c>
      <c r="L317" s="31">
        <f t="shared" si="79"/>
        <v>0</v>
      </c>
      <c r="M317" s="39"/>
      <c r="N317" s="39"/>
      <c r="O317" s="39"/>
      <c r="P317" s="39"/>
      <c r="Q317" s="39"/>
      <c r="R317" s="39">
        <f t="shared" si="77"/>
        <v>1300</v>
      </c>
    </row>
    <row r="318" spans="1:18" ht="19.5" customHeight="1">
      <c r="A318" s="38"/>
      <c r="B318" s="39"/>
      <c r="C318" s="39"/>
      <c r="D318" s="39"/>
      <c r="E318" s="39"/>
      <c r="F318" s="39"/>
      <c r="G318" s="39"/>
      <c r="H318" s="39"/>
      <c r="I318" s="39"/>
      <c r="J318" s="41" t="s">
        <v>360</v>
      </c>
      <c r="K318" s="32">
        <v>10</v>
      </c>
      <c r="L318" s="31">
        <f t="shared" si="79"/>
        <v>0</v>
      </c>
      <c r="M318" s="39"/>
      <c r="N318" s="39"/>
      <c r="O318" s="39"/>
      <c r="P318" s="39"/>
      <c r="Q318" s="39"/>
      <c r="R318" s="39">
        <f t="shared" si="77"/>
        <v>10</v>
      </c>
    </row>
    <row r="319" spans="1:18" ht="19.5" customHeight="1">
      <c r="A319" s="38"/>
      <c r="B319" s="39"/>
      <c r="C319" s="39"/>
      <c r="D319" s="39"/>
      <c r="E319" s="39"/>
      <c r="F319" s="39"/>
      <c r="G319" s="39"/>
      <c r="H319" s="39"/>
      <c r="I319" s="39"/>
      <c r="J319" s="41" t="s">
        <v>361</v>
      </c>
      <c r="K319" s="31">
        <v>1400</v>
      </c>
      <c r="L319" s="31">
        <f t="shared" si="79"/>
        <v>742</v>
      </c>
      <c r="M319" s="39"/>
      <c r="N319" s="39"/>
      <c r="O319" s="39"/>
      <c r="P319" s="39">
        <v>742</v>
      </c>
      <c r="Q319" s="39"/>
      <c r="R319" s="39">
        <f t="shared" si="77"/>
        <v>2142</v>
      </c>
    </row>
    <row r="320" spans="1:18" ht="19.5" customHeight="1">
      <c r="A320" s="38"/>
      <c r="B320" s="39"/>
      <c r="C320" s="39"/>
      <c r="D320" s="39"/>
      <c r="E320" s="39"/>
      <c r="F320" s="39"/>
      <c r="G320" s="39"/>
      <c r="H320" s="39"/>
      <c r="I320" s="39"/>
      <c r="J320" s="40" t="s">
        <v>362</v>
      </c>
      <c r="K320" s="32">
        <f aca="true" t="shared" si="92" ref="K320:Q320">SUM(K321)</f>
        <v>460</v>
      </c>
      <c r="L320" s="31">
        <f t="shared" si="79"/>
        <v>70</v>
      </c>
      <c r="M320" s="32">
        <f t="shared" si="92"/>
        <v>0</v>
      </c>
      <c r="N320" s="32">
        <f t="shared" si="92"/>
        <v>0</v>
      </c>
      <c r="O320" s="32">
        <f t="shared" si="92"/>
        <v>0</v>
      </c>
      <c r="P320" s="32">
        <f t="shared" si="92"/>
        <v>70</v>
      </c>
      <c r="Q320" s="32">
        <f t="shared" si="92"/>
        <v>0</v>
      </c>
      <c r="R320" s="39">
        <f t="shared" si="77"/>
        <v>530</v>
      </c>
    </row>
    <row r="321" spans="1:18" ht="19.5" customHeight="1">
      <c r="A321" s="38"/>
      <c r="B321" s="39"/>
      <c r="C321" s="39"/>
      <c r="D321" s="39"/>
      <c r="E321" s="39"/>
      <c r="F321" s="39"/>
      <c r="G321" s="39"/>
      <c r="H321" s="39"/>
      <c r="I321" s="39"/>
      <c r="J321" s="41" t="s">
        <v>363</v>
      </c>
      <c r="K321" s="32">
        <v>460</v>
      </c>
      <c r="L321" s="31">
        <f t="shared" si="79"/>
        <v>70</v>
      </c>
      <c r="M321" s="39"/>
      <c r="N321" s="39"/>
      <c r="O321" s="39"/>
      <c r="P321" s="39">
        <v>70</v>
      </c>
      <c r="Q321" s="39"/>
      <c r="R321" s="39">
        <f t="shared" si="77"/>
        <v>530</v>
      </c>
    </row>
    <row r="322" spans="1:18" ht="19.5" customHeight="1">
      <c r="A322" s="38"/>
      <c r="B322" s="39"/>
      <c r="C322" s="39"/>
      <c r="D322" s="39"/>
      <c r="E322" s="39"/>
      <c r="F322" s="39"/>
      <c r="G322" s="39"/>
      <c r="H322" s="39"/>
      <c r="I322" s="39"/>
      <c r="J322" s="40" t="s">
        <v>364</v>
      </c>
      <c r="K322" s="31">
        <f aca="true" t="shared" si="93" ref="K322:Q322">SUM(K323:K325)</f>
        <v>7300</v>
      </c>
      <c r="L322" s="31">
        <f t="shared" si="79"/>
        <v>51</v>
      </c>
      <c r="M322" s="31">
        <f t="shared" si="93"/>
        <v>0</v>
      </c>
      <c r="N322" s="31">
        <f t="shared" si="93"/>
        <v>0</v>
      </c>
      <c r="O322" s="31">
        <f t="shared" si="93"/>
        <v>0</v>
      </c>
      <c r="P322" s="31">
        <f t="shared" si="93"/>
        <v>51</v>
      </c>
      <c r="Q322" s="31">
        <f t="shared" si="93"/>
        <v>0</v>
      </c>
      <c r="R322" s="39">
        <f t="shared" si="77"/>
        <v>7351</v>
      </c>
    </row>
    <row r="323" spans="1:18" ht="19.5" customHeight="1">
      <c r="A323" s="38"/>
      <c r="B323" s="39"/>
      <c r="C323" s="39"/>
      <c r="D323" s="39"/>
      <c r="E323" s="39"/>
      <c r="F323" s="39"/>
      <c r="G323" s="39"/>
      <c r="H323" s="39"/>
      <c r="I323" s="39"/>
      <c r="J323" s="41" t="s">
        <v>365</v>
      </c>
      <c r="K323" s="32">
        <v>400</v>
      </c>
      <c r="L323" s="31">
        <f t="shared" si="79"/>
        <v>0</v>
      </c>
      <c r="M323" s="39"/>
      <c r="N323" s="39"/>
      <c r="O323" s="39"/>
      <c r="P323" s="39"/>
      <c r="Q323" s="39"/>
      <c r="R323" s="39">
        <f t="shared" si="77"/>
        <v>400</v>
      </c>
    </row>
    <row r="324" spans="1:18" ht="19.5" customHeight="1">
      <c r="A324" s="38"/>
      <c r="B324" s="39"/>
      <c r="C324" s="39"/>
      <c r="D324" s="39"/>
      <c r="E324" s="39"/>
      <c r="F324" s="39"/>
      <c r="G324" s="39"/>
      <c r="H324" s="39"/>
      <c r="I324" s="39"/>
      <c r="J324" s="41" t="s">
        <v>366</v>
      </c>
      <c r="K324" s="31">
        <v>6500</v>
      </c>
      <c r="L324" s="31">
        <f t="shared" si="79"/>
        <v>51</v>
      </c>
      <c r="M324" s="39"/>
      <c r="N324" s="39"/>
      <c r="O324" s="39"/>
      <c r="P324" s="39">
        <v>51</v>
      </c>
      <c r="Q324" s="39"/>
      <c r="R324" s="39">
        <f t="shared" si="77"/>
        <v>6551</v>
      </c>
    </row>
    <row r="325" spans="1:18" ht="19.5" customHeight="1">
      <c r="A325" s="38"/>
      <c r="B325" s="39"/>
      <c r="C325" s="39"/>
      <c r="D325" s="39"/>
      <c r="E325" s="39"/>
      <c r="F325" s="39"/>
      <c r="G325" s="39"/>
      <c r="H325" s="39"/>
      <c r="I325" s="39"/>
      <c r="J325" s="41" t="s">
        <v>367</v>
      </c>
      <c r="K325" s="32">
        <v>400</v>
      </c>
      <c r="L325" s="31">
        <f t="shared" si="79"/>
        <v>0</v>
      </c>
      <c r="M325" s="39"/>
      <c r="N325" s="39"/>
      <c r="O325" s="39"/>
      <c r="P325" s="39"/>
      <c r="Q325" s="39"/>
      <c r="R325" s="39">
        <f t="shared" si="77"/>
        <v>400</v>
      </c>
    </row>
    <row r="326" spans="1:18" ht="19.5" customHeight="1">
      <c r="A326" s="38"/>
      <c r="B326" s="39"/>
      <c r="C326" s="39"/>
      <c r="D326" s="39"/>
      <c r="E326" s="39"/>
      <c r="F326" s="39"/>
      <c r="G326" s="39"/>
      <c r="H326" s="39"/>
      <c r="I326" s="39"/>
      <c r="J326" s="40" t="s">
        <v>368</v>
      </c>
      <c r="K326" s="32">
        <f aca="true" t="shared" si="94" ref="K326:Q326">SUM(K327:K328)</f>
        <v>320</v>
      </c>
      <c r="L326" s="31">
        <f t="shared" si="79"/>
        <v>0</v>
      </c>
      <c r="M326" s="32">
        <f t="shared" si="94"/>
        <v>0</v>
      </c>
      <c r="N326" s="32">
        <f t="shared" si="94"/>
        <v>0</v>
      </c>
      <c r="O326" s="32">
        <f t="shared" si="94"/>
        <v>0</v>
      </c>
      <c r="P326" s="32">
        <f t="shared" si="94"/>
        <v>0</v>
      </c>
      <c r="Q326" s="32">
        <f t="shared" si="94"/>
        <v>0</v>
      </c>
      <c r="R326" s="39">
        <f t="shared" si="77"/>
        <v>320</v>
      </c>
    </row>
    <row r="327" spans="1:18" ht="19.5" customHeight="1">
      <c r="A327" s="38"/>
      <c r="B327" s="39"/>
      <c r="C327" s="39"/>
      <c r="D327" s="39"/>
      <c r="E327" s="39"/>
      <c r="F327" s="39"/>
      <c r="G327" s="39"/>
      <c r="H327" s="39"/>
      <c r="I327" s="39"/>
      <c r="J327" s="41" t="s">
        <v>369</v>
      </c>
      <c r="K327" s="32">
        <v>20</v>
      </c>
      <c r="L327" s="31">
        <f t="shared" si="79"/>
        <v>0</v>
      </c>
      <c r="M327" s="39"/>
      <c r="N327" s="39"/>
      <c r="O327" s="39"/>
      <c r="P327" s="39"/>
      <c r="Q327" s="39"/>
      <c r="R327" s="39">
        <f t="shared" si="77"/>
        <v>20</v>
      </c>
    </row>
    <row r="328" spans="1:18" ht="19.5" customHeight="1">
      <c r="A328" s="38"/>
      <c r="B328" s="39"/>
      <c r="C328" s="39"/>
      <c r="D328" s="39"/>
      <c r="E328" s="39"/>
      <c r="F328" s="39"/>
      <c r="G328" s="39"/>
      <c r="H328" s="39"/>
      <c r="I328" s="39"/>
      <c r="J328" s="41" t="s">
        <v>370</v>
      </c>
      <c r="K328" s="32">
        <v>300</v>
      </c>
      <c r="L328" s="31">
        <f t="shared" si="79"/>
        <v>0</v>
      </c>
      <c r="M328" s="39"/>
      <c r="N328" s="39"/>
      <c r="O328" s="39"/>
      <c r="P328" s="39"/>
      <c r="Q328" s="39"/>
      <c r="R328" s="39">
        <f t="shared" si="77"/>
        <v>300</v>
      </c>
    </row>
    <row r="329" spans="1:18" ht="19.5" customHeight="1">
      <c r="A329" s="38"/>
      <c r="B329" s="39"/>
      <c r="C329" s="39"/>
      <c r="D329" s="39"/>
      <c r="E329" s="39"/>
      <c r="F329" s="39"/>
      <c r="G329" s="39"/>
      <c r="H329" s="39"/>
      <c r="I329" s="39"/>
      <c r="J329" s="40" t="s">
        <v>371</v>
      </c>
      <c r="K329" s="31">
        <f aca="true" t="shared" si="95" ref="K329:Q329">SUM(K330:K332)</f>
        <v>16550</v>
      </c>
      <c r="L329" s="31">
        <f t="shared" si="79"/>
        <v>240</v>
      </c>
      <c r="M329" s="31">
        <f t="shared" si="95"/>
        <v>0</v>
      </c>
      <c r="N329" s="31">
        <f t="shared" si="95"/>
        <v>0</v>
      </c>
      <c r="O329" s="31">
        <f t="shared" si="95"/>
        <v>0</v>
      </c>
      <c r="P329" s="31">
        <f t="shared" si="95"/>
        <v>240</v>
      </c>
      <c r="Q329" s="31">
        <f t="shared" si="95"/>
        <v>0</v>
      </c>
      <c r="R329" s="39">
        <f aca="true" t="shared" si="96" ref="R329:R392">K329+L329</f>
        <v>16790</v>
      </c>
    </row>
    <row r="330" spans="1:18" ht="19.5" customHeight="1">
      <c r="A330" s="38"/>
      <c r="B330" s="39"/>
      <c r="C330" s="39"/>
      <c r="D330" s="39"/>
      <c r="E330" s="39"/>
      <c r="F330" s="39"/>
      <c r="G330" s="39"/>
      <c r="H330" s="39"/>
      <c r="I330" s="39"/>
      <c r="J330" s="41" t="s">
        <v>372</v>
      </c>
      <c r="K330" s="31">
        <v>4500</v>
      </c>
      <c r="L330" s="31">
        <f aca="true" t="shared" si="97" ref="L330:L393">SUM(,M330,O330,P330,Q330)</f>
        <v>120</v>
      </c>
      <c r="M330" s="39"/>
      <c r="N330" s="39"/>
      <c r="O330" s="39"/>
      <c r="P330" s="39">
        <v>120</v>
      </c>
      <c r="Q330" s="39"/>
      <c r="R330" s="39">
        <f t="shared" si="96"/>
        <v>4620</v>
      </c>
    </row>
    <row r="331" spans="1:18" ht="19.5" customHeight="1">
      <c r="A331" s="38"/>
      <c r="B331" s="39"/>
      <c r="C331" s="39"/>
      <c r="D331" s="39"/>
      <c r="E331" s="39"/>
      <c r="F331" s="39"/>
      <c r="G331" s="39"/>
      <c r="H331" s="39"/>
      <c r="I331" s="39"/>
      <c r="J331" s="41" t="s">
        <v>373</v>
      </c>
      <c r="K331" s="31">
        <v>12000</v>
      </c>
      <c r="L331" s="31">
        <f t="shared" si="97"/>
        <v>120</v>
      </c>
      <c r="M331" s="39"/>
      <c r="N331" s="39"/>
      <c r="O331" s="39"/>
      <c r="P331" s="39">
        <v>120</v>
      </c>
      <c r="Q331" s="39"/>
      <c r="R331" s="39">
        <f t="shared" si="96"/>
        <v>12120</v>
      </c>
    </row>
    <row r="332" spans="1:18" ht="19.5" customHeight="1">
      <c r="A332" s="38"/>
      <c r="B332" s="39"/>
      <c r="C332" s="39"/>
      <c r="D332" s="39"/>
      <c r="E332" s="39"/>
      <c r="F332" s="39"/>
      <c r="G332" s="39"/>
      <c r="H332" s="39"/>
      <c r="I332" s="39"/>
      <c r="J332" s="41" t="s">
        <v>374</v>
      </c>
      <c r="K332" s="32">
        <v>50</v>
      </c>
      <c r="L332" s="31">
        <f t="shared" si="97"/>
        <v>0</v>
      </c>
      <c r="M332" s="39"/>
      <c r="N332" s="39"/>
      <c r="O332" s="39"/>
      <c r="P332" s="39"/>
      <c r="Q332" s="39"/>
      <c r="R332" s="39">
        <f t="shared" si="96"/>
        <v>50</v>
      </c>
    </row>
    <row r="333" spans="1:18" ht="19.5" customHeight="1">
      <c r="A333" s="38"/>
      <c r="B333" s="39"/>
      <c r="C333" s="39"/>
      <c r="D333" s="39"/>
      <c r="E333" s="39"/>
      <c r="F333" s="39"/>
      <c r="G333" s="39"/>
      <c r="H333" s="39"/>
      <c r="I333" s="39"/>
      <c r="J333" s="40" t="s">
        <v>375</v>
      </c>
      <c r="K333" s="31">
        <f aca="true" t="shared" si="98" ref="K333:Q333">SUM(K334:K336)</f>
        <v>47490</v>
      </c>
      <c r="L333" s="31">
        <f t="shared" si="97"/>
        <v>0</v>
      </c>
      <c r="M333" s="31">
        <f t="shared" si="98"/>
        <v>0</v>
      </c>
      <c r="N333" s="31">
        <f t="shared" si="98"/>
        <v>0</v>
      </c>
      <c r="O333" s="31">
        <f t="shared" si="98"/>
        <v>0</v>
      </c>
      <c r="P333" s="31">
        <f t="shared" si="98"/>
        <v>0</v>
      </c>
      <c r="Q333" s="31">
        <f t="shared" si="98"/>
        <v>0</v>
      </c>
      <c r="R333" s="39">
        <f t="shared" si="96"/>
        <v>47490</v>
      </c>
    </row>
    <row r="334" spans="1:18" ht="19.5" customHeight="1">
      <c r="A334" s="38"/>
      <c r="B334" s="39"/>
      <c r="C334" s="39"/>
      <c r="D334" s="39"/>
      <c r="E334" s="39"/>
      <c r="F334" s="39"/>
      <c r="G334" s="39"/>
      <c r="H334" s="39"/>
      <c r="I334" s="39"/>
      <c r="J334" s="41" t="s">
        <v>376</v>
      </c>
      <c r="K334" s="31">
        <v>40240</v>
      </c>
      <c r="L334" s="31">
        <f t="shared" si="97"/>
        <v>0</v>
      </c>
      <c r="M334" s="39"/>
      <c r="N334" s="39"/>
      <c r="O334" s="39"/>
      <c r="P334" s="39"/>
      <c r="Q334" s="39"/>
      <c r="R334" s="39">
        <f t="shared" si="96"/>
        <v>40240</v>
      </c>
    </row>
    <row r="335" spans="1:18" ht="19.5" customHeight="1">
      <c r="A335" s="38"/>
      <c r="B335" s="39"/>
      <c r="C335" s="39"/>
      <c r="D335" s="39"/>
      <c r="E335" s="39"/>
      <c r="F335" s="39"/>
      <c r="G335" s="39"/>
      <c r="H335" s="39"/>
      <c r="I335" s="39"/>
      <c r="J335" s="41" t="s">
        <v>377</v>
      </c>
      <c r="K335" s="31">
        <v>7000</v>
      </c>
      <c r="L335" s="31">
        <f t="shared" si="97"/>
        <v>0</v>
      </c>
      <c r="M335" s="39"/>
      <c r="N335" s="39"/>
      <c r="O335" s="39"/>
      <c r="P335" s="39"/>
      <c r="Q335" s="39"/>
      <c r="R335" s="39">
        <f t="shared" si="96"/>
        <v>7000</v>
      </c>
    </row>
    <row r="336" spans="1:18" ht="19.5" customHeight="1">
      <c r="A336" s="38"/>
      <c r="B336" s="39"/>
      <c r="C336" s="39"/>
      <c r="D336" s="39"/>
      <c r="E336" s="39"/>
      <c r="F336" s="39"/>
      <c r="G336" s="39"/>
      <c r="H336" s="39"/>
      <c r="I336" s="39"/>
      <c r="J336" s="41" t="s">
        <v>378</v>
      </c>
      <c r="K336" s="32">
        <v>250</v>
      </c>
      <c r="L336" s="31">
        <f t="shared" si="97"/>
        <v>0</v>
      </c>
      <c r="M336" s="39"/>
      <c r="N336" s="39"/>
      <c r="O336" s="39"/>
      <c r="P336" s="39"/>
      <c r="Q336" s="39"/>
      <c r="R336" s="39">
        <f t="shared" si="96"/>
        <v>250</v>
      </c>
    </row>
    <row r="337" spans="1:18" ht="19.5" customHeight="1">
      <c r="A337" s="38"/>
      <c r="B337" s="39"/>
      <c r="C337" s="39"/>
      <c r="D337" s="39"/>
      <c r="E337" s="39"/>
      <c r="F337" s="39"/>
      <c r="G337" s="39"/>
      <c r="H337" s="39"/>
      <c r="I337" s="39"/>
      <c r="J337" s="40" t="s">
        <v>379</v>
      </c>
      <c r="K337" s="31">
        <f aca="true" t="shared" si="99" ref="K337:Q337">SUM(K338:K339)</f>
        <v>1720</v>
      </c>
      <c r="L337" s="31">
        <f t="shared" si="97"/>
        <v>1584</v>
      </c>
      <c r="M337" s="31">
        <f t="shared" si="99"/>
        <v>0</v>
      </c>
      <c r="N337" s="31">
        <f t="shared" si="99"/>
        <v>0</v>
      </c>
      <c r="O337" s="31">
        <f t="shared" si="99"/>
        <v>0</v>
      </c>
      <c r="P337" s="31">
        <f t="shared" si="99"/>
        <v>1584</v>
      </c>
      <c r="Q337" s="31">
        <f t="shared" si="99"/>
        <v>0</v>
      </c>
      <c r="R337" s="39">
        <f t="shared" si="96"/>
        <v>3304</v>
      </c>
    </row>
    <row r="338" spans="1:18" ht="19.5" customHeight="1">
      <c r="A338" s="38"/>
      <c r="B338" s="39"/>
      <c r="C338" s="39"/>
      <c r="D338" s="39"/>
      <c r="E338" s="39"/>
      <c r="F338" s="39"/>
      <c r="G338" s="39"/>
      <c r="H338" s="39"/>
      <c r="I338" s="39"/>
      <c r="J338" s="41" t="s">
        <v>380</v>
      </c>
      <c r="K338" s="31">
        <v>1600</v>
      </c>
      <c r="L338" s="31">
        <f t="shared" si="97"/>
        <v>0</v>
      </c>
      <c r="M338" s="39"/>
      <c r="N338" s="39"/>
      <c r="O338" s="39"/>
      <c r="P338" s="39"/>
      <c r="Q338" s="39"/>
      <c r="R338" s="39">
        <f t="shared" si="96"/>
        <v>1600</v>
      </c>
    </row>
    <row r="339" spans="1:18" ht="19.5" customHeight="1">
      <c r="A339" s="38"/>
      <c r="B339" s="39"/>
      <c r="C339" s="39"/>
      <c r="D339" s="39"/>
      <c r="E339" s="39"/>
      <c r="F339" s="39"/>
      <c r="G339" s="39"/>
      <c r="H339" s="39"/>
      <c r="I339" s="39"/>
      <c r="J339" s="41" t="s">
        <v>381</v>
      </c>
      <c r="K339" s="32">
        <v>120</v>
      </c>
      <c r="L339" s="31">
        <f t="shared" si="97"/>
        <v>1584</v>
      </c>
      <c r="M339" s="39"/>
      <c r="N339" s="39"/>
      <c r="O339" s="39"/>
      <c r="P339" s="39">
        <v>1584</v>
      </c>
      <c r="Q339" s="39"/>
      <c r="R339" s="39">
        <f t="shared" si="96"/>
        <v>1704</v>
      </c>
    </row>
    <row r="340" spans="1:18" ht="19.5" customHeight="1">
      <c r="A340" s="38"/>
      <c r="B340" s="39"/>
      <c r="C340" s="39"/>
      <c r="D340" s="39"/>
      <c r="E340" s="39"/>
      <c r="F340" s="39"/>
      <c r="G340" s="39"/>
      <c r="H340" s="39"/>
      <c r="I340" s="39"/>
      <c r="J340" s="40" t="s">
        <v>382</v>
      </c>
      <c r="K340" s="32">
        <f aca="true" t="shared" si="100" ref="K340:Q340">SUM(K341:K342)</f>
        <v>800</v>
      </c>
      <c r="L340" s="31">
        <f t="shared" si="97"/>
        <v>170</v>
      </c>
      <c r="M340" s="32">
        <f t="shared" si="100"/>
        <v>0</v>
      </c>
      <c r="N340" s="32">
        <f t="shared" si="100"/>
        <v>0</v>
      </c>
      <c r="O340" s="32">
        <f t="shared" si="100"/>
        <v>0</v>
      </c>
      <c r="P340" s="32">
        <f t="shared" si="100"/>
        <v>170</v>
      </c>
      <c r="Q340" s="32">
        <f t="shared" si="100"/>
        <v>0</v>
      </c>
      <c r="R340" s="39">
        <f t="shared" si="96"/>
        <v>970</v>
      </c>
    </row>
    <row r="341" spans="1:18" ht="19.5" customHeight="1">
      <c r="A341" s="38"/>
      <c r="B341" s="39"/>
      <c r="C341" s="39"/>
      <c r="D341" s="39"/>
      <c r="E341" s="39"/>
      <c r="F341" s="39"/>
      <c r="G341" s="39"/>
      <c r="H341" s="39"/>
      <c r="I341" s="39"/>
      <c r="J341" s="41" t="s">
        <v>383</v>
      </c>
      <c r="K341" s="32">
        <v>300</v>
      </c>
      <c r="L341" s="31">
        <f t="shared" si="97"/>
        <v>0</v>
      </c>
      <c r="M341" s="39"/>
      <c r="N341" s="39"/>
      <c r="O341" s="39"/>
      <c r="P341" s="39"/>
      <c r="Q341" s="39"/>
      <c r="R341" s="39">
        <f t="shared" si="96"/>
        <v>300</v>
      </c>
    </row>
    <row r="342" spans="1:18" ht="19.5" customHeight="1">
      <c r="A342" s="38"/>
      <c r="B342" s="39"/>
      <c r="C342" s="39"/>
      <c r="D342" s="39"/>
      <c r="E342" s="39"/>
      <c r="F342" s="39"/>
      <c r="G342" s="39"/>
      <c r="H342" s="39"/>
      <c r="I342" s="39"/>
      <c r="J342" s="41" t="s">
        <v>384</v>
      </c>
      <c r="K342" s="32">
        <v>500</v>
      </c>
      <c r="L342" s="31">
        <f t="shared" si="97"/>
        <v>170</v>
      </c>
      <c r="M342" s="39"/>
      <c r="N342" s="39"/>
      <c r="O342" s="39"/>
      <c r="P342" s="39">
        <v>170</v>
      </c>
      <c r="Q342" s="39"/>
      <c r="R342" s="39">
        <f t="shared" si="96"/>
        <v>670</v>
      </c>
    </row>
    <row r="343" spans="1:18" ht="19.5" customHeight="1">
      <c r="A343" s="38"/>
      <c r="B343" s="39"/>
      <c r="C343" s="39"/>
      <c r="D343" s="39"/>
      <c r="E343" s="39"/>
      <c r="F343" s="39"/>
      <c r="G343" s="39"/>
      <c r="H343" s="39"/>
      <c r="I343" s="39"/>
      <c r="J343" s="40" t="s">
        <v>385</v>
      </c>
      <c r="K343" s="32">
        <v>430</v>
      </c>
      <c r="L343" s="31">
        <f t="shared" si="97"/>
        <v>7440</v>
      </c>
      <c r="M343" s="39">
        <v>12000</v>
      </c>
      <c r="N343" s="39"/>
      <c r="O343" s="39"/>
      <c r="P343" s="39">
        <v>1440</v>
      </c>
      <c r="Q343" s="39">
        <v>-6000</v>
      </c>
      <c r="R343" s="39">
        <f t="shared" si="96"/>
        <v>7870</v>
      </c>
    </row>
    <row r="344" spans="1:18" ht="19.5" customHeight="1">
      <c r="A344" s="38"/>
      <c r="B344" s="39"/>
      <c r="C344" s="39"/>
      <c r="D344" s="39"/>
      <c r="E344" s="39"/>
      <c r="F344" s="39"/>
      <c r="G344" s="39"/>
      <c r="H344" s="39"/>
      <c r="I344" s="39"/>
      <c r="J344" s="40" t="s">
        <v>386</v>
      </c>
      <c r="K344" s="31">
        <f aca="true" t="shared" si="101" ref="K344:Q344">SUM(K345,K348,K353,K356,K359,K361,K363,K364,K368)</f>
        <v>19000</v>
      </c>
      <c r="L344" s="31">
        <f t="shared" si="97"/>
        <v>2448</v>
      </c>
      <c r="M344" s="31">
        <f t="shared" si="101"/>
        <v>-4100</v>
      </c>
      <c r="N344" s="31">
        <f t="shared" si="101"/>
        <v>0</v>
      </c>
      <c r="O344" s="31">
        <f t="shared" si="101"/>
        <v>2400</v>
      </c>
      <c r="P344" s="31">
        <f t="shared" si="101"/>
        <v>2098</v>
      </c>
      <c r="Q344" s="31">
        <f t="shared" si="101"/>
        <v>2050</v>
      </c>
      <c r="R344" s="39">
        <f t="shared" si="96"/>
        <v>21448</v>
      </c>
    </row>
    <row r="345" spans="1:18" ht="19.5" customHeight="1">
      <c r="A345" s="38"/>
      <c r="B345" s="39"/>
      <c r="C345" s="39"/>
      <c r="D345" s="39"/>
      <c r="E345" s="39"/>
      <c r="F345" s="39"/>
      <c r="G345" s="39"/>
      <c r="H345" s="39"/>
      <c r="I345" s="39"/>
      <c r="J345" s="40" t="s">
        <v>387</v>
      </c>
      <c r="K345" s="31">
        <f aca="true" t="shared" si="102" ref="K345:Q345">SUM(K346:K347)</f>
        <v>1100</v>
      </c>
      <c r="L345" s="31">
        <f t="shared" si="97"/>
        <v>0</v>
      </c>
      <c r="M345" s="31">
        <f t="shared" si="102"/>
        <v>0</v>
      </c>
      <c r="N345" s="31">
        <f t="shared" si="102"/>
        <v>0</v>
      </c>
      <c r="O345" s="31">
        <f t="shared" si="102"/>
        <v>0</v>
      </c>
      <c r="P345" s="31">
        <f t="shared" si="102"/>
        <v>0</v>
      </c>
      <c r="Q345" s="31">
        <f t="shared" si="102"/>
        <v>0</v>
      </c>
      <c r="R345" s="39">
        <f t="shared" si="96"/>
        <v>1100</v>
      </c>
    </row>
    <row r="346" spans="1:18" ht="19.5" customHeight="1">
      <c r="A346" s="38"/>
      <c r="B346" s="39"/>
      <c r="C346" s="39"/>
      <c r="D346" s="39"/>
      <c r="E346" s="39"/>
      <c r="F346" s="39"/>
      <c r="G346" s="39"/>
      <c r="H346" s="39"/>
      <c r="I346" s="39"/>
      <c r="J346" s="41" t="s">
        <v>110</v>
      </c>
      <c r="K346" s="31">
        <v>1000</v>
      </c>
      <c r="L346" s="31">
        <f t="shared" si="97"/>
        <v>0</v>
      </c>
      <c r="M346" s="39"/>
      <c r="N346" s="39"/>
      <c r="O346" s="39"/>
      <c r="P346" s="39"/>
      <c r="Q346" s="39"/>
      <c r="R346" s="39">
        <f t="shared" si="96"/>
        <v>1000</v>
      </c>
    </row>
    <row r="347" spans="1:18" ht="19.5" customHeight="1">
      <c r="A347" s="38"/>
      <c r="B347" s="39"/>
      <c r="C347" s="39"/>
      <c r="D347" s="39"/>
      <c r="E347" s="39"/>
      <c r="F347" s="39"/>
      <c r="G347" s="39"/>
      <c r="H347" s="39"/>
      <c r="I347" s="39"/>
      <c r="J347" s="41" t="s">
        <v>111</v>
      </c>
      <c r="K347" s="32">
        <v>100</v>
      </c>
      <c r="L347" s="31">
        <f t="shared" si="97"/>
        <v>0</v>
      </c>
      <c r="M347" s="39"/>
      <c r="N347" s="39"/>
      <c r="O347" s="39"/>
      <c r="P347" s="39"/>
      <c r="Q347" s="39"/>
      <c r="R347" s="39">
        <f t="shared" si="96"/>
        <v>100</v>
      </c>
    </row>
    <row r="348" spans="1:18" ht="19.5" customHeight="1">
      <c r="A348" s="38"/>
      <c r="B348" s="39"/>
      <c r="C348" s="39"/>
      <c r="D348" s="39"/>
      <c r="E348" s="39"/>
      <c r="F348" s="39"/>
      <c r="G348" s="39"/>
      <c r="H348" s="39"/>
      <c r="I348" s="39"/>
      <c r="J348" s="40" t="s">
        <v>388</v>
      </c>
      <c r="K348" s="31">
        <f aca="true" t="shared" si="103" ref="K348:Q348">SUM(K349:K352)</f>
        <v>8100</v>
      </c>
      <c r="L348" s="31">
        <f t="shared" si="97"/>
        <v>590</v>
      </c>
      <c r="M348" s="31">
        <f t="shared" si="103"/>
        <v>0</v>
      </c>
      <c r="N348" s="31">
        <f t="shared" si="103"/>
        <v>0</v>
      </c>
      <c r="O348" s="31">
        <f t="shared" si="103"/>
        <v>0</v>
      </c>
      <c r="P348" s="31">
        <f t="shared" si="103"/>
        <v>590</v>
      </c>
      <c r="Q348" s="31">
        <f t="shared" si="103"/>
        <v>0</v>
      </c>
      <c r="R348" s="39">
        <f t="shared" si="96"/>
        <v>8690</v>
      </c>
    </row>
    <row r="349" spans="1:18" ht="19.5" customHeight="1">
      <c r="A349" s="38"/>
      <c r="B349" s="39"/>
      <c r="C349" s="39"/>
      <c r="D349" s="39"/>
      <c r="E349" s="39"/>
      <c r="F349" s="39"/>
      <c r="G349" s="39"/>
      <c r="H349" s="39"/>
      <c r="I349" s="39"/>
      <c r="J349" s="41" t="s">
        <v>389</v>
      </c>
      <c r="K349" s="31">
        <v>3000</v>
      </c>
      <c r="L349" s="31">
        <f t="shared" si="97"/>
        <v>0</v>
      </c>
      <c r="M349" s="39"/>
      <c r="N349" s="39"/>
      <c r="O349" s="39"/>
      <c r="P349" s="39"/>
      <c r="Q349" s="39"/>
      <c r="R349" s="39">
        <f t="shared" si="96"/>
        <v>3000</v>
      </c>
    </row>
    <row r="350" spans="1:18" ht="19.5" customHeight="1">
      <c r="A350" s="38"/>
      <c r="B350" s="39"/>
      <c r="C350" s="39"/>
      <c r="D350" s="39"/>
      <c r="E350" s="39"/>
      <c r="F350" s="39"/>
      <c r="G350" s="39"/>
      <c r="H350" s="39"/>
      <c r="I350" s="39"/>
      <c r="J350" s="41" t="s">
        <v>390</v>
      </c>
      <c r="K350" s="32">
        <v>100</v>
      </c>
      <c r="L350" s="31">
        <f t="shared" si="97"/>
        <v>0</v>
      </c>
      <c r="M350" s="39"/>
      <c r="N350" s="39"/>
      <c r="O350" s="39"/>
      <c r="P350" s="39"/>
      <c r="Q350" s="39"/>
      <c r="R350" s="39">
        <f t="shared" si="96"/>
        <v>100</v>
      </c>
    </row>
    <row r="351" spans="1:18" ht="19.5" customHeight="1">
      <c r="A351" s="38"/>
      <c r="B351" s="39"/>
      <c r="C351" s="39"/>
      <c r="D351" s="39"/>
      <c r="E351" s="39"/>
      <c r="F351" s="39"/>
      <c r="G351" s="39"/>
      <c r="H351" s="39"/>
      <c r="I351" s="39"/>
      <c r="J351" s="41" t="s">
        <v>391</v>
      </c>
      <c r="K351" s="31">
        <v>3000</v>
      </c>
      <c r="L351" s="31">
        <f t="shared" si="97"/>
        <v>0</v>
      </c>
      <c r="M351" s="39"/>
      <c r="N351" s="39"/>
      <c r="O351" s="39"/>
      <c r="P351" s="39"/>
      <c r="Q351" s="39"/>
      <c r="R351" s="39">
        <f t="shared" si="96"/>
        <v>3000</v>
      </c>
    </row>
    <row r="352" spans="1:18" ht="19.5" customHeight="1">
      <c r="A352" s="38"/>
      <c r="B352" s="39"/>
      <c r="C352" s="39"/>
      <c r="D352" s="39"/>
      <c r="E352" s="39"/>
      <c r="F352" s="39"/>
      <c r="G352" s="39"/>
      <c r="H352" s="39"/>
      <c r="I352" s="39"/>
      <c r="J352" s="41" t="s">
        <v>392</v>
      </c>
      <c r="K352" s="31">
        <v>2000</v>
      </c>
      <c r="L352" s="31">
        <f t="shared" si="97"/>
        <v>590</v>
      </c>
      <c r="M352" s="39"/>
      <c r="N352" s="39"/>
      <c r="O352" s="39"/>
      <c r="P352" s="39">
        <v>590</v>
      </c>
      <c r="Q352" s="39"/>
      <c r="R352" s="39">
        <f t="shared" si="96"/>
        <v>2590</v>
      </c>
    </row>
    <row r="353" spans="1:18" ht="19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40" t="s">
        <v>393</v>
      </c>
      <c r="K353" s="32">
        <f aca="true" t="shared" si="104" ref="K353:Q353">SUM(K354:K355)</f>
        <v>480</v>
      </c>
      <c r="L353" s="31">
        <f t="shared" si="97"/>
        <v>757</v>
      </c>
      <c r="M353" s="32">
        <f t="shared" si="104"/>
        <v>0</v>
      </c>
      <c r="N353" s="32">
        <f t="shared" si="104"/>
        <v>0</v>
      </c>
      <c r="O353" s="32">
        <f t="shared" si="104"/>
        <v>0</v>
      </c>
      <c r="P353" s="32">
        <f t="shared" si="104"/>
        <v>757</v>
      </c>
      <c r="Q353" s="32">
        <f t="shared" si="104"/>
        <v>0</v>
      </c>
      <c r="R353" s="39">
        <f t="shared" si="96"/>
        <v>1237</v>
      </c>
    </row>
    <row r="354" spans="1:18" ht="19.5" customHeight="1">
      <c r="A354" s="38"/>
      <c r="B354" s="39"/>
      <c r="C354" s="39"/>
      <c r="D354" s="39"/>
      <c r="E354" s="39"/>
      <c r="F354" s="39"/>
      <c r="G354" s="39"/>
      <c r="H354" s="39"/>
      <c r="I354" s="39"/>
      <c r="J354" s="41" t="s">
        <v>394</v>
      </c>
      <c r="K354" s="32">
        <v>20</v>
      </c>
      <c r="L354" s="31">
        <f t="shared" si="97"/>
        <v>0</v>
      </c>
      <c r="M354" s="39"/>
      <c r="N354" s="39"/>
      <c r="O354" s="39"/>
      <c r="P354" s="39"/>
      <c r="Q354" s="39"/>
      <c r="R354" s="39">
        <f t="shared" si="96"/>
        <v>20</v>
      </c>
    </row>
    <row r="355" spans="1:18" ht="19.5" customHeight="1">
      <c r="A355" s="38"/>
      <c r="B355" s="39"/>
      <c r="C355" s="39"/>
      <c r="D355" s="39"/>
      <c r="E355" s="39"/>
      <c r="F355" s="39"/>
      <c r="G355" s="39"/>
      <c r="H355" s="39"/>
      <c r="I355" s="39"/>
      <c r="J355" s="41" t="s">
        <v>395</v>
      </c>
      <c r="K355" s="32">
        <v>460</v>
      </c>
      <c r="L355" s="31">
        <f t="shared" si="97"/>
        <v>757</v>
      </c>
      <c r="M355" s="39"/>
      <c r="N355" s="39"/>
      <c r="O355" s="39"/>
      <c r="P355" s="39">
        <v>757</v>
      </c>
      <c r="Q355" s="39"/>
      <c r="R355" s="39">
        <f t="shared" si="96"/>
        <v>1217</v>
      </c>
    </row>
    <row r="356" spans="1:18" ht="19.5" customHeight="1">
      <c r="A356" s="38"/>
      <c r="B356" s="39"/>
      <c r="C356" s="39"/>
      <c r="D356" s="39"/>
      <c r="E356" s="39"/>
      <c r="F356" s="39"/>
      <c r="G356" s="39"/>
      <c r="H356" s="39"/>
      <c r="I356" s="39"/>
      <c r="J356" s="40" t="s">
        <v>396</v>
      </c>
      <c r="K356" s="32">
        <f aca="true" t="shared" si="105" ref="K356:Q356">SUM(K357:K358)</f>
        <v>260</v>
      </c>
      <c r="L356" s="31">
        <f t="shared" si="97"/>
        <v>0</v>
      </c>
      <c r="M356" s="32">
        <f t="shared" si="105"/>
        <v>0</v>
      </c>
      <c r="N356" s="32">
        <f t="shared" si="105"/>
        <v>0</v>
      </c>
      <c r="O356" s="32">
        <f t="shared" si="105"/>
        <v>0</v>
      </c>
      <c r="P356" s="32">
        <f t="shared" si="105"/>
        <v>0</v>
      </c>
      <c r="Q356" s="32">
        <f t="shared" si="105"/>
        <v>0</v>
      </c>
      <c r="R356" s="39">
        <f t="shared" si="96"/>
        <v>260</v>
      </c>
    </row>
    <row r="357" spans="1:18" ht="19.5" customHeight="1">
      <c r="A357" s="38"/>
      <c r="B357" s="39"/>
      <c r="C357" s="39"/>
      <c r="D357" s="39"/>
      <c r="E357" s="39"/>
      <c r="F357" s="39"/>
      <c r="G357" s="39"/>
      <c r="H357" s="39"/>
      <c r="I357" s="39"/>
      <c r="J357" s="41" t="s">
        <v>397</v>
      </c>
      <c r="K357" s="32">
        <v>250</v>
      </c>
      <c r="L357" s="31">
        <f t="shared" si="97"/>
        <v>0</v>
      </c>
      <c r="M357" s="39"/>
      <c r="N357" s="39"/>
      <c r="O357" s="39"/>
      <c r="P357" s="39"/>
      <c r="Q357" s="39"/>
      <c r="R357" s="39">
        <f t="shared" si="96"/>
        <v>250</v>
      </c>
    </row>
    <row r="358" spans="1:18" ht="19.5" customHeight="1">
      <c r="A358" s="38"/>
      <c r="B358" s="39"/>
      <c r="C358" s="39"/>
      <c r="D358" s="39"/>
      <c r="E358" s="39"/>
      <c r="F358" s="39"/>
      <c r="G358" s="39"/>
      <c r="H358" s="39"/>
      <c r="I358" s="39"/>
      <c r="J358" s="41" t="s">
        <v>398</v>
      </c>
      <c r="K358" s="32">
        <v>10</v>
      </c>
      <c r="L358" s="31">
        <f t="shared" si="97"/>
        <v>0</v>
      </c>
      <c r="M358" s="39"/>
      <c r="N358" s="39"/>
      <c r="O358" s="39"/>
      <c r="P358" s="39"/>
      <c r="Q358" s="39"/>
      <c r="R358" s="39">
        <f t="shared" si="96"/>
        <v>10</v>
      </c>
    </row>
    <row r="359" spans="1:18" ht="19.5" customHeight="1">
      <c r="A359" s="38"/>
      <c r="B359" s="39"/>
      <c r="C359" s="39"/>
      <c r="D359" s="39"/>
      <c r="E359" s="39"/>
      <c r="F359" s="39"/>
      <c r="G359" s="39"/>
      <c r="H359" s="39"/>
      <c r="I359" s="39"/>
      <c r="J359" s="40" t="s">
        <v>399</v>
      </c>
      <c r="K359" s="32">
        <f aca="true" t="shared" si="106" ref="K359:Q359">SUM(K360)</f>
        <v>50</v>
      </c>
      <c r="L359" s="31">
        <f t="shared" si="97"/>
        <v>27</v>
      </c>
      <c r="M359" s="32">
        <f t="shared" si="106"/>
        <v>0</v>
      </c>
      <c r="N359" s="32">
        <f t="shared" si="106"/>
        <v>0</v>
      </c>
      <c r="O359" s="32">
        <f t="shared" si="106"/>
        <v>0</v>
      </c>
      <c r="P359" s="32">
        <f t="shared" si="106"/>
        <v>27</v>
      </c>
      <c r="Q359" s="32">
        <f t="shared" si="106"/>
        <v>0</v>
      </c>
      <c r="R359" s="39">
        <f t="shared" si="96"/>
        <v>77</v>
      </c>
    </row>
    <row r="360" spans="1:18" ht="19.5" customHeight="1">
      <c r="A360" s="38"/>
      <c r="B360" s="39"/>
      <c r="C360" s="39"/>
      <c r="D360" s="39"/>
      <c r="E360" s="39"/>
      <c r="F360" s="39"/>
      <c r="G360" s="39"/>
      <c r="H360" s="39"/>
      <c r="I360" s="39"/>
      <c r="J360" s="41" t="s">
        <v>400</v>
      </c>
      <c r="K360" s="32">
        <v>50</v>
      </c>
      <c r="L360" s="31">
        <f t="shared" si="97"/>
        <v>27</v>
      </c>
      <c r="M360" s="39"/>
      <c r="N360" s="39"/>
      <c r="O360" s="39"/>
      <c r="P360" s="39">
        <v>27</v>
      </c>
      <c r="Q360" s="39"/>
      <c r="R360" s="39">
        <f t="shared" si="96"/>
        <v>77</v>
      </c>
    </row>
    <row r="361" spans="1:18" ht="19.5" customHeight="1">
      <c r="A361" s="38"/>
      <c r="B361" s="39"/>
      <c r="C361" s="39"/>
      <c r="D361" s="39"/>
      <c r="E361" s="39"/>
      <c r="F361" s="39"/>
      <c r="G361" s="39"/>
      <c r="H361" s="39"/>
      <c r="I361" s="39"/>
      <c r="J361" s="40" t="s">
        <v>401</v>
      </c>
      <c r="K361" s="32">
        <f aca="true" t="shared" si="107" ref="K361:Q361">SUM(K362)</f>
        <v>200</v>
      </c>
      <c r="L361" s="31">
        <f t="shared" si="97"/>
        <v>0</v>
      </c>
      <c r="M361" s="32">
        <f t="shared" si="107"/>
        <v>0</v>
      </c>
      <c r="N361" s="32">
        <f t="shared" si="107"/>
        <v>0</v>
      </c>
      <c r="O361" s="32">
        <f t="shared" si="107"/>
        <v>0</v>
      </c>
      <c r="P361" s="32">
        <f t="shared" si="107"/>
        <v>0</v>
      </c>
      <c r="Q361" s="32">
        <f t="shared" si="107"/>
        <v>0</v>
      </c>
      <c r="R361" s="39">
        <f t="shared" si="96"/>
        <v>200</v>
      </c>
    </row>
    <row r="362" spans="1:18" ht="19.5" customHeight="1">
      <c r="A362" s="38"/>
      <c r="B362" s="39"/>
      <c r="C362" s="39"/>
      <c r="D362" s="39"/>
      <c r="E362" s="39"/>
      <c r="F362" s="39"/>
      <c r="G362" s="39"/>
      <c r="H362" s="39"/>
      <c r="I362" s="39"/>
      <c r="J362" s="41" t="s">
        <v>402</v>
      </c>
      <c r="K362" s="32">
        <v>200</v>
      </c>
      <c r="L362" s="31">
        <f t="shared" si="97"/>
        <v>0</v>
      </c>
      <c r="M362" s="39"/>
      <c r="N362" s="39"/>
      <c r="O362" s="39"/>
      <c r="P362" s="39"/>
      <c r="Q362" s="39"/>
      <c r="R362" s="39">
        <f t="shared" si="96"/>
        <v>200</v>
      </c>
    </row>
    <row r="363" spans="1:18" ht="19.5" customHeight="1">
      <c r="A363" s="38"/>
      <c r="B363" s="39"/>
      <c r="C363" s="39"/>
      <c r="D363" s="39"/>
      <c r="E363" s="39"/>
      <c r="F363" s="39"/>
      <c r="G363" s="39"/>
      <c r="H363" s="39"/>
      <c r="I363" s="39"/>
      <c r="J363" s="40" t="s">
        <v>403</v>
      </c>
      <c r="K363" s="32">
        <v>100</v>
      </c>
      <c r="L363" s="31">
        <f t="shared" si="97"/>
        <v>452</v>
      </c>
      <c r="M363" s="39"/>
      <c r="N363" s="39"/>
      <c r="O363" s="39"/>
      <c r="P363" s="39">
        <v>452</v>
      </c>
      <c r="Q363" s="39"/>
      <c r="R363" s="39">
        <f t="shared" si="96"/>
        <v>552</v>
      </c>
    </row>
    <row r="364" spans="1:18" ht="19.5" customHeight="1">
      <c r="A364" s="38"/>
      <c r="B364" s="39"/>
      <c r="C364" s="39"/>
      <c r="D364" s="39"/>
      <c r="E364" s="39"/>
      <c r="F364" s="39"/>
      <c r="G364" s="39"/>
      <c r="H364" s="39"/>
      <c r="I364" s="39"/>
      <c r="J364" s="40" t="s">
        <v>404</v>
      </c>
      <c r="K364" s="31">
        <f aca="true" t="shared" si="108" ref="K364:Q364">SUM(K365:K367)</f>
        <v>2100</v>
      </c>
      <c r="L364" s="31">
        <f t="shared" si="97"/>
        <v>2672</v>
      </c>
      <c r="M364" s="31">
        <f t="shared" si="108"/>
        <v>0</v>
      </c>
      <c r="N364" s="31">
        <f t="shared" si="108"/>
        <v>0</v>
      </c>
      <c r="O364" s="31">
        <f t="shared" si="108"/>
        <v>2400</v>
      </c>
      <c r="P364" s="31">
        <f t="shared" si="108"/>
        <v>272</v>
      </c>
      <c r="Q364" s="31">
        <f t="shared" si="108"/>
        <v>0</v>
      </c>
      <c r="R364" s="39">
        <f t="shared" si="96"/>
        <v>4772</v>
      </c>
    </row>
    <row r="365" spans="1:18" ht="19.5" customHeight="1">
      <c r="A365" s="38"/>
      <c r="B365" s="39"/>
      <c r="C365" s="39"/>
      <c r="D365" s="39"/>
      <c r="E365" s="39"/>
      <c r="F365" s="39"/>
      <c r="G365" s="39"/>
      <c r="H365" s="39"/>
      <c r="I365" s="39"/>
      <c r="J365" s="41" t="s">
        <v>405</v>
      </c>
      <c r="K365" s="32">
        <v>500</v>
      </c>
      <c r="L365" s="31">
        <f t="shared" si="97"/>
        <v>0</v>
      </c>
      <c r="M365" s="39"/>
      <c r="N365" s="39"/>
      <c r="O365" s="39"/>
      <c r="P365" s="39"/>
      <c r="Q365" s="39"/>
      <c r="R365" s="39">
        <f t="shared" si="96"/>
        <v>500</v>
      </c>
    </row>
    <row r="366" spans="1:18" ht="19.5" customHeight="1">
      <c r="A366" s="38"/>
      <c r="B366" s="39"/>
      <c r="C366" s="39"/>
      <c r="D366" s="39"/>
      <c r="E366" s="39"/>
      <c r="F366" s="39"/>
      <c r="G366" s="39"/>
      <c r="H366" s="39"/>
      <c r="I366" s="39"/>
      <c r="J366" s="41" t="s">
        <v>406</v>
      </c>
      <c r="K366" s="31">
        <v>1600</v>
      </c>
      <c r="L366" s="31">
        <f t="shared" si="97"/>
        <v>0</v>
      </c>
      <c r="M366" s="39"/>
      <c r="N366" s="39"/>
      <c r="O366" s="39"/>
      <c r="P366" s="39"/>
      <c r="Q366" s="39"/>
      <c r="R366" s="39">
        <f t="shared" si="96"/>
        <v>1600</v>
      </c>
    </row>
    <row r="367" spans="1:18" ht="19.5" customHeight="1">
      <c r="A367" s="38"/>
      <c r="B367" s="39"/>
      <c r="C367" s="39"/>
      <c r="D367" s="39"/>
      <c r="E367" s="39"/>
      <c r="F367" s="39"/>
      <c r="G367" s="39"/>
      <c r="H367" s="39"/>
      <c r="I367" s="39"/>
      <c r="J367" s="41" t="s">
        <v>407</v>
      </c>
      <c r="K367" s="31"/>
      <c r="L367" s="31">
        <f t="shared" si="97"/>
        <v>2672</v>
      </c>
      <c r="M367" s="39"/>
      <c r="N367" s="39"/>
      <c r="O367" s="39">
        <v>2400</v>
      </c>
      <c r="P367" s="39">
        <v>272</v>
      </c>
      <c r="Q367" s="39"/>
      <c r="R367" s="39">
        <f t="shared" si="96"/>
        <v>2672</v>
      </c>
    </row>
    <row r="368" spans="1:18" ht="19.5" customHeight="1">
      <c r="A368" s="38"/>
      <c r="B368" s="39"/>
      <c r="C368" s="39"/>
      <c r="D368" s="39"/>
      <c r="E368" s="39"/>
      <c r="F368" s="39"/>
      <c r="G368" s="39"/>
      <c r="H368" s="39"/>
      <c r="I368" s="39"/>
      <c r="J368" s="40" t="s">
        <v>408</v>
      </c>
      <c r="K368" s="31">
        <v>6610</v>
      </c>
      <c r="L368" s="31">
        <f t="shared" si="97"/>
        <v>-2050</v>
      </c>
      <c r="M368" s="39">
        <v>-4100</v>
      </c>
      <c r="N368" s="39"/>
      <c r="O368" s="39"/>
      <c r="P368" s="39"/>
      <c r="Q368" s="39">
        <v>2050</v>
      </c>
      <c r="R368" s="39">
        <f t="shared" si="96"/>
        <v>4560</v>
      </c>
    </row>
    <row r="369" spans="1:18" ht="19.5" customHeight="1">
      <c r="A369" s="38"/>
      <c r="B369" s="39"/>
      <c r="C369" s="39"/>
      <c r="D369" s="39"/>
      <c r="E369" s="39"/>
      <c r="F369" s="39"/>
      <c r="G369" s="39"/>
      <c r="H369" s="39"/>
      <c r="I369" s="39"/>
      <c r="J369" s="40" t="s">
        <v>409</v>
      </c>
      <c r="K369" s="31">
        <f aca="true" t="shared" si="109" ref="K369:Q369">SUM(K370,K375,K376,K379,K380,K381)</f>
        <v>95000</v>
      </c>
      <c r="L369" s="31">
        <f t="shared" si="97"/>
        <v>-683</v>
      </c>
      <c r="M369" s="31">
        <f t="shared" si="109"/>
        <v>-19191</v>
      </c>
      <c r="N369" s="31">
        <f t="shared" si="109"/>
        <v>-18317</v>
      </c>
      <c r="O369" s="31">
        <f t="shared" si="109"/>
        <v>6960</v>
      </c>
      <c r="P369" s="31">
        <f t="shared" si="109"/>
        <v>1747</v>
      </c>
      <c r="Q369" s="31">
        <f t="shared" si="109"/>
        <v>9801</v>
      </c>
      <c r="R369" s="39">
        <f t="shared" si="96"/>
        <v>94317</v>
      </c>
    </row>
    <row r="370" spans="1:18" ht="19.5" customHeight="1">
      <c r="A370" s="38"/>
      <c r="B370" s="39"/>
      <c r="C370" s="39"/>
      <c r="D370" s="39"/>
      <c r="E370" s="39"/>
      <c r="F370" s="39"/>
      <c r="G370" s="39"/>
      <c r="H370" s="39"/>
      <c r="I370" s="39"/>
      <c r="J370" s="40" t="s">
        <v>410</v>
      </c>
      <c r="K370" s="31">
        <f aca="true" t="shared" si="110" ref="K370:Q370">SUM(K371:K374)</f>
        <v>5700</v>
      </c>
      <c r="L370" s="31">
        <f t="shared" si="97"/>
        <v>825</v>
      </c>
      <c r="M370" s="31">
        <f t="shared" si="110"/>
        <v>0</v>
      </c>
      <c r="N370" s="31">
        <f t="shared" si="110"/>
        <v>0</v>
      </c>
      <c r="O370" s="31">
        <f t="shared" si="110"/>
        <v>0</v>
      </c>
      <c r="P370" s="31">
        <f t="shared" si="110"/>
        <v>825</v>
      </c>
      <c r="Q370" s="31">
        <f t="shared" si="110"/>
        <v>0</v>
      </c>
      <c r="R370" s="39">
        <f t="shared" si="96"/>
        <v>6525</v>
      </c>
    </row>
    <row r="371" spans="1:18" ht="19.5" customHeight="1">
      <c r="A371" s="38"/>
      <c r="B371" s="39"/>
      <c r="C371" s="39"/>
      <c r="D371" s="39"/>
      <c r="E371" s="39"/>
      <c r="F371" s="39"/>
      <c r="G371" s="39"/>
      <c r="H371" s="39"/>
      <c r="I371" s="39"/>
      <c r="J371" s="41" t="s">
        <v>110</v>
      </c>
      <c r="K371" s="31">
        <v>3500</v>
      </c>
      <c r="L371" s="31">
        <f t="shared" si="97"/>
        <v>0</v>
      </c>
      <c r="M371" s="39"/>
      <c r="N371" s="39"/>
      <c r="O371" s="39"/>
      <c r="P371" s="39"/>
      <c r="Q371" s="39"/>
      <c r="R371" s="39">
        <f t="shared" si="96"/>
        <v>3500</v>
      </c>
    </row>
    <row r="372" spans="1:18" ht="19.5" customHeight="1">
      <c r="A372" s="38"/>
      <c r="B372" s="39"/>
      <c r="C372" s="39"/>
      <c r="D372" s="39"/>
      <c r="E372" s="39"/>
      <c r="F372" s="39"/>
      <c r="G372" s="39"/>
      <c r="H372" s="39"/>
      <c r="I372" s="39"/>
      <c r="J372" s="41" t="s">
        <v>411</v>
      </c>
      <c r="K372" s="31">
        <v>1000</v>
      </c>
      <c r="L372" s="31">
        <f t="shared" si="97"/>
        <v>0</v>
      </c>
      <c r="M372" s="39"/>
      <c r="N372" s="39"/>
      <c r="O372" s="39"/>
      <c r="P372" s="39"/>
      <c r="Q372" s="39"/>
      <c r="R372" s="39">
        <f t="shared" si="96"/>
        <v>1000</v>
      </c>
    </row>
    <row r="373" spans="1:18" ht="19.5" customHeight="1">
      <c r="A373" s="38"/>
      <c r="B373" s="39"/>
      <c r="C373" s="39"/>
      <c r="D373" s="39"/>
      <c r="E373" s="39"/>
      <c r="F373" s="39"/>
      <c r="G373" s="39"/>
      <c r="H373" s="39"/>
      <c r="I373" s="39"/>
      <c r="J373" s="41" t="s">
        <v>412</v>
      </c>
      <c r="K373" s="32">
        <v>200</v>
      </c>
      <c r="L373" s="31">
        <f t="shared" si="97"/>
        <v>0</v>
      </c>
      <c r="M373" s="39"/>
      <c r="N373" s="39"/>
      <c r="O373" s="39"/>
      <c r="P373" s="39"/>
      <c r="Q373" s="39"/>
      <c r="R373" s="39">
        <f t="shared" si="96"/>
        <v>200</v>
      </c>
    </row>
    <row r="374" spans="1:18" ht="19.5" customHeight="1">
      <c r="A374" s="38"/>
      <c r="B374" s="39"/>
      <c r="C374" s="39"/>
      <c r="D374" s="39"/>
      <c r="E374" s="39"/>
      <c r="F374" s="39"/>
      <c r="G374" s="39"/>
      <c r="H374" s="39"/>
      <c r="I374" s="39"/>
      <c r="J374" s="41" t="s">
        <v>413</v>
      </c>
      <c r="K374" s="31">
        <v>1000</v>
      </c>
      <c r="L374" s="31">
        <f t="shared" si="97"/>
        <v>825</v>
      </c>
      <c r="M374" s="39"/>
      <c r="N374" s="39"/>
      <c r="O374" s="39"/>
      <c r="P374" s="39">
        <v>825</v>
      </c>
      <c r="Q374" s="39"/>
      <c r="R374" s="39">
        <f t="shared" si="96"/>
        <v>1825</v>
      </c>
    </row>
    <row r="375" spans="1:18" ht="19.5" customHeight="1">
      <c r="A375" s="38"/>
      <c r="B375" s="39"/>
      <c r="C375" s="39"/>
      <c r="D375" s="39"/>
      <c r="E375" s="39"/>
      <c r="F375" s="39"/>
      <c r="G375" s="39"/>
      <c r="H375" s="39"/>
      <c r="I375" s="39"/>
      <c r="J375" s="40" t="s">
        <v>414</v>
      </c>
      <c r="K375" s="31">
        <v>1000</v>
      </c>
      <c r="L375" s="31">
        <f t="shared" si="97"/>
        <v>13</v>
      </c>
      <c r="M375" s="39"/>
      <c r="N375" s="39"/>
      <c r="O375" s="39"/>
      <c r="P375" s="39">
        <v>13</v>
      </c>
      <c r="Q375" s="39"/>
      <c r="R375" s="39">
        <f t="shared" si="96"/>
        <v>1013</v>
      </c>
    </row>
    <row r="376" spans="1:18" ht="19.5" customHeight="1">
      <c r="A376" s="38"/>
      <c r="B376" s="39"/>
      <c r="C376" s="39"/>
      <c r="D376" s="39"/>
      <c r="E376" s="39"/>
      <c r="F376" s="39"/>
      <c r="G376" s="39"/>
      <c r="H376" s="39"/>
      <c r="I376" s="39"/>
      <c r="J376" s="40" t="s">
        <v>415</v>
      </c>
      <c r="K376" s="31">
        <f aca="true" t="shared" si="111" ref="K376:Q376">SUM(K377:K378)</f>
        <v>1100</v>
      </c>
      <c r="L376" s="31">
        <f t="shared" si="97"/>
        <v>7836</v>
      </c>
      <c r="M376" s="31">
        <f t="shared" si="111"/>
        <v>0</v>
      </c>
      <c r="N376" s="31">
        <f t="shared" si="111"/>
        <v>0</v>
      </c>
      <c r="O376" s="31">
        <f t="shared" si="111"/>
        <v>6960</v>
      </c>
      <c r="P376" s="31">
        <f t="shared" si="111"/>
        <v>876</v>
      </c>
      <c r="Q376" s="31">
        <f t="shared" si="111"/>
        <v>0</v>
      </c>
      <c r="R376" s="39">
        <f t="shared" si="96"/>
        <v>8936</v>
      </c>
    </row>
    <row r="377" spans="1:18" ht="19.5" customHeight="1">
      <c r="A377" s="38"/>
      <c r="B377" s="39"/>
      <c r="C377" s="39"/>
      <c r="D377" s="39"/>
      <c r="E377" s="39"/>
      <c r="F377" s="39"/>
      <c r="G377" s="39"/>
      <c r="H377" s="39"/>
      <c r="I377" s="39"/>
      <c r="J377" s="41" t="s">
        <v>416</v>
      </c>
      <c r="K377" s="32">
        <v>100</v>
      </c>
      <c r="L377" s="31">
        <f t="shared" si="97"/>
        <v>6500</v>
      </c>
      <c r="M377" s="39"/>
      <c r="N377" s="39"/>
      <c r="O377" s="39">
        <v>6500</v>
      </c>
      <c r="P377" s="39"/>
      <c r="Q377" s="39"/>
      <c r="R377" s="39">
        <f t="shared" si="96"/>
        <v>6600</v>
      </c>
    </row>
    <row r="378" spans="1:18" ht="19.5" customHeight="1">
      <c r="A378" s="38"/>
      <c r="B378" s="39"/>
      <c r="C378" s="39"/>
      <c r="D378" s="39"/>
      <c r="E378" s="39"/>
      <c r="F378" s="39"/>
      <c r="G378" s="39"/>
      <c r="H378" s="39"/>
      <c r="I378" s="39"/>
      <c r="J378" s="41" t="s">
        <v>417</v>
      </c>
      <c r="K378" s="31">
        <v>1000</v>
      </c>
      <c r="L378" s="31">
        <f t="shared" si="97"/>
        <v>1336</v>
      </c>
      <c r="M378" s="39"/>
      <c r="N378" s="39"/>
      <c r="O378" s="39">
        <v>460</v>
      </c>
      <c r="P378" s="39">
        <v>876</v>
      </c>
      <c r="Q378" s="39"/>
      <c r="R378" s="39">
        <f t="shared" si="96"/>
        <v>2336</v>
      </c>
    </row>
    <row r="379" spans="1:18" ht="19.5" customHeight="1">
      <c r="A379" s="38"/>
      <c r="B379" s="39"/>
      <c r="C379" s="39"/>
      <c r="D379" s="39"/>
      <c r="E379" s="39"/>
      <c r="F379" s="39"/>
      <c r="G379" s="39"/>
      <c r="H379" s="39"/>
      <c r="I379" s="39"/>
      <c r="J379" s="40" t="s">
        <v>418</v>
      </c>
      <c r="K379" s="31">
        <v>5000</v>
      </c>
      <c r="L379" s="31">
        <f t="shared" si="97"/>
        <v>11</v>
      </c>
      <c r="M379" s="39"/>
      <c r="N379" s="39"/>
      <c r="O379" s="39"/>
      <c r="P379" s="39">
        <v>11</v>
      </c>
      <c r="Q379" s="39"/>
      <c r="R379" s="39">
        <f t="shared" si="96"/>
        <v>5011</v>
      </c>
    </row>
    <row r="380" spans="1:18" ht="19.5" customHeight="1">
      <c r="A380" s="38"/>
      <c r="B380" s="39"/>
      <c r="C380" s="39"/>
      <c r="D380" s="39"/>
      <c r="E380" s="39"/>
      <c r="F380" s="39"/>
      <c r="G380" s="39"/>
      <c r="H380" s="39"/>
      <c r="I380" s="39"/>
      <c r="J380" s="40" t="s">
        <v>419</v>
      </c>
      <c r="K380" s="32">
        <v>180</v>
      </c>
      <c r="L380" s="31">
        <f t="shared" si="97"/>
        <v>22</v>
      </c>
      <c r="M380" s="39"/>
      <c r="N380" s="39"/>
      <c r="O380" s="39"/>
      <c r="P380" s="39">
        <v>22</v>
      </c>
      <c r="Q380" s="39"/>
      <c r="R380" s="39">
        <f t="shared" si="96"/>
        <v>202</v>
      </c>
    </row>
    <row r="381" spans="1:18" ht="19.5" customHeight="1">
      <c r="A381" s="38"/>
      <c r="B381" s="39"/>
      <c r="C381" s="39"/>
      <c r="D381" s="39"/>
      <c r="E381" s="39"/>
      <c r="F381" s="39"/>
      <c r="G381" s="39"/>
      <c r="H381" s="39"/>
      <c r="I381" s="39"/>
      <c r="J381" s="40" t="s">
        <v>420</v>
      </c>
      <c r="K381" s="31">
        <v>82020</v>
      </c>
      <c r="L381" s="31">
        <f t="shared" si="97"/>
        <v>-9390</v>
      </c>
      <c r="M381" s="39">
        <v>-19191</v>
      </c>
      <c r="N381" s="39">
        <v>-18317</v>
      </c>
      <c r="O381" s="39"/>
      <c r="P381" s="39"/>
      <c r="Q381" s="39">
        <v>9801</v>
      </c>
      <c r="R381" s="39">
        <f t="shared" si="96"/>
        <v>72630</v>
      </c>
    </row>
    <row r="382" spans="1:18" ht="19.5" customHeight="1">
      <c r="A382" s="38"/>
      <c r="B382" s="39"/>
      <c r="C382" s="39"/>
      <c r="D382" s="39"/>
      <c r="E382" s="39"/>
      <c r="F382" s="39"/>
      <c r="G382" s="39"/>
      <c r="H382" s="39"/>
      <c r="I382" s="39"/>
      <c r="J382" s="40" t="s">
        <v>421</v>
      </c>
      <c r="K382" s="31">
        <f aca="true" t="shared" si="112" ref="K382:Q382">SUM(K383,K398,K410,K423,K432,K435,K438,K442)</f>
        <v>58000</v>
      </c>
      <c r="L382" s="31">
        <f t="shared" si="97"/>
        <v>14382</v>
      </c>
      <c r="M382" s="31">
        <f t="shared" si="112"/>
        <v>0</v>
      </c>
      <c r="N382" s="31">
        <f t="shared" si="112"/>
        <v>0</v>
      </c>
      <c r="O382" s="31">
        <f t="shared" si="112"/>
        <v>10500</v>
      </c>
      <c r="P382" s="31">
        <f t="shared" si="112"/>
        <v>3882</v>
      </c>
      <c r="Q382" s="31">
        <f t="shared" si="112"/>
        <v>0</v>
      </c>
      <c r="R382" s="39">
        <f t="shared" si="96"/>
        <v>72382</v>
      </c>
    </row>
    <row r="383" spans="1:18" ht="19.5" customHeight="1">
      <c r="A383" s="38"/>
      <c r="B383" s="39"/>
      <c r="C383" s="39"/>
      <c r="D383" s="39"/>
      <c r="E383" s="39"/>
      <c r="F383" s="39"/>
      <c r="G383" s="39"/>
      <c r="H383" s="39"/>
      <c r="I383" s="39"/>
      <c r="J383" s="40" t="s">
        <v>422</v>
      </c>
      <c r="K383" s="31">
        <f aca="true" t="shared" si="113" ref="K383:Q383">SUM(K384:K397)</f>
        <v>13800</v>
      </c>
      <c r="L383" s="31">
        <f t="shared" si="97"/>
        <v>462</v>
      </c>
      <c r="M383" s="31">
        <f t="shared" si="113"/>
        <v>0</v>
      </c>
      <c r="N383" s="31">
        <f t="shared" si="113"/>
        <v>0</v>
      </c>
      <c r="O383" s="31">
        <f t="shared" si="113"/>
        <v>0</v>
      </c>
      <c r="P383" s="31">
        <f t="shared" si="113"/>
        <v>462</v>
      </c>
      <c r="Q383" s="31">
        <f t="shared" si="113"/>
        <v>0</v>
      </c>
      <c r="R383" s="39">
        <f t="shared" si="96"/>
        <v>14262</v>
      </c>
    </row>
    <row r="384" spans="1:18" ht="19.5" customHeight="1">
      <c r="A384" s="38"/>
      <c r="B384" s="39"/>
      <c r="C384" s="39"/>
      <c r="D384" s="39"/>
      <c r="E384" s="39"/>
      <c r="F384" s="39"/>
      <c r="G384" s="39"/>
      <c r="H384" s="39"/>
      <c r="I384" s="39"/>
      <c r="J384" s="41" t="s">
        <v>110</v>
      </c>
      <c r="K384" s="31">
        <v>2000</v>
      </c>
      <c r="L384" s="31">
        <f t="shared" si="97"/>
        <v>0</v>
      </c>
      <c r="M384" s="39"/>
      <c r="N384" s="39"/>
      <c r="O384" s="39"/>
      <c r="P384" s="39"/>
      <c r="Q384" s="39"/>
      <c r="R384" s="39">
        <f t="shared" si="96"/>
        <v>2000</v>
      </c>
    </row>
    <row r="385" spans="1:18" ht="19.5" customHeight="1">
      <c r="A385" s="38"/>
      <c r="B385" s="39"/>
      <c r="C385" s="39"/>
      <c r="D385" s="39"/>
      <c r="E385" s="39"/>
      <c r="F385" s="39"/>
      <c r="G385" s="39"/>
      <c r="H385" s="39"/>
      <c r="I385" s="39"/>
      <c r="J385" s="41" t="s">
        <v>111</v>
      </c>
      <c r="K385" s="32">
        <v>200</v>
      </c>
      <c r="L385" s="31">
        <f t="shared" si="97"/>
        <v>0</v>
      </c>
      <c r="M385" s="39"/>
      <c r="N385" s="39"/>
      <c r="O385" s="39"/>
      <c r="P385" s="39"/>
      <c r="Q385" s="39"/>
      <c r="R385" s="39">
        <f t="shared" si="96"/>
        <v>200</v>
      </c>
    </row>
    <row r="386" spans="1:18" ht="19.5" customHeight="1">
      <c r="A386" s="38"/>
      <c r="B386" s="39"/>
      <c r="C386" s="39"/>
      <c r="D386" s="39"/>
      <c r="E386" s="39"/>
      <c r="F386" s="39"/>
      <c r="G386" s="39"/>
      <c r="H386" s="39"/>
      <c r="I386" s="39"/>
      <c r="J386" s="41" t="s">
        <v>125</v>
      </c>
      <c r="K386" s="31">
        <v>3000</v>
      </c>
      <c r="L386" s="31">
        <f t="shared" si="97"/>
        <v>0</v>
      </c>
      <c r="M386" s="39"/>
      <c r="N386" s="39"/>
      <c r="O386" s="39"/>
      <c r="P386" s="39"/>
      <c r="Q386" s="39"/>
      <c r="R386" s="39">
        <f t="shared" si="96"/>
        <v>3000</v>
      </c>
    </row>
    <row r="387" spans="1:18" ht="19.5" customHeight="1">
      <c r="A387" s="38"/>
      <c r="B387" s="39"/>
      <c r="C387" s="39"/>
      <c r="D387" s="39"/>
      <c r="E387" s="39"/>
      <c r="F387" s="39"/>
      <c r="G387" s="39"/>
      <c r="H387" s="39"/>
      <c r="I387" s="39"/>
      <c r="J387" s="41" t="s">
        <v>423</v>
      </c>
      <c r="K387" s="31">
        <v>2500</v>
      </c>
      <c r="L387" s="31">
        <f t="shared" si="97"/>
        <v>0</v>
      </c>
      <c r="M387" s="39"/>
      <c r="N387" s="39"/>
      <c r="O387" s="39"/>
      <c r="P387" s="39"/>
      <c r="Q387" s="39"/>
      <c r="R387" s="39">
        <f t="shared" si="96"/>
        <v>2500</v>
      </c>
    </row>
    <row r="388" spans="1:18" ht="19.5" customHeight="1">
      <c r="A388" s="38"/>
      <c r="B388" s="39"/>
      <c r="C388" s="39"/>
      <c r="D388" s="39"/>
      <c r="E388" s="39"/>
      <c r="F388" s="39"/>
      <c r="G388" s="39"/>
      <c r="H388" s="39"/>
      <c r="I388" s="39"/>
      <c r="J388" s="41" t="s">
        <v>424</v>
      </c>
      <c r="K388" s="32">
        <v>600</v>
      </c>
      <c r="L388" s="31">
        <f t="shared" si="97"/>
        <v>0</v>
      </c>
      <c r="M388" s="39"/>
      <c r="N388" s="39"/>
      <c r="O388" s="39"/>
      <c r="P388" s="39"/>
      <c r="Q388" s="39"/>
      <c r="R388" s="39">
        <f t="shared" si="96"/>
        <v>600</v>
      </c>
    </row>
    <row r="389" spans="1:18" ht="19.5" customHeight="1">
      <c r="A389" s="38"/>
      <c r="B389" s="39"/>
      <c r="C389" s="39"/>
      <c r="D389" s="39"/>
      <c r="E389" s="39"/>
      <c r="F389" s="39"/>
      <c r="G389" s="39"/>
      <c r="H389" s="39"/>
      <c r="I389" s="39"/>
      <c r="J389" s="41" t="s">
        <v>425</v>
      </c>
      <c r="K389" s="32">
        <v>200</v>
      </c>
      <c r="L389" s="31">
        <f t="shared" si="97"/>
        <v>0</v>
      </c>
      <c r="M389" s="39"/>
      <c r="N389" s="39"/>
      <c r="O389" s="39"/>
      <c r="P389" s="39"/>
      <c r="Q389" s="39"/>
      <c r="R389" s="39">
        <f t="shared" si="96"/>
        <v>200</v>
      </c>
    </row>
    <row r="390" spans="1:18" ht="19.5" customHeight="1">
      <c r="A390" s="38"/>
      <c r="B390" s="39"/>
      <c r="C390" s="39"/>
      <c r="D390" s="39"/>
      <c r="E390" s="39"/>
      <c r="F390" s="39"/>
      <c r="G390" s="39"/>
      <c r="H390" s="39"/>
      <c r="I390" s="39"/>
      <c r="J390" s="41" t="s">
        <v>426</v>
      </c>
      <c r="K390" s="32">
        <v>100</v>
      </c>
      <c r="L390" s="31">
        <f t="shared" si="97"/>
        <v>0</v>
      </c>
      <c r="M390" s="39"/>
      <c r="N390" s="39"/>
      <c r="O390" s="39"/>
      <c r="P390" s="39"/>
      <c r="Q390" s="39"/>
      <c r="R390" s="39">
        <f t="shared" si="96"/>
        <v>100</v>
      </c>
    </row>
    <row r="391" spans="1:18" ht="19.5" customHeight="1">
      <c r="A391" s="38"/>
      <c r="B391" s="39"/>
      <c r="C391" s="39"/>
      <c r="D391" s="39"/>
      <c r="E391" s="39"/>
      <c r="F391" s="39"/>
      <c r="G391" s="39"/>
      <c r="H391" s="39"/>
      <c r="I391" s="39"/>
      <c r="J391" s="41" t="s">
        <v>427</v>
      </c>
      <c r="K391" s="32">
        <v>20</v>
      </c>
      <c r="L391" s="31">
        <f t="shared" si="97"/>
        <v>0</v>
      </c>
      <c r="M391" s="39"/>
      <c r="N391" s="39"/>
      <c r="O391" s="39"/>
      <c r="P391" s="39"/>
      <c r="Q391" s="39"/>
      <c r="R391" s="39">
        <f t="shared" si="96"/>
        <v>20</v>
      </c>
    </row>
    <row r="392" spans="1:18" ht="19.5" customHeight="1">
      <c r="A392" s="38"/>
      <c r="B392" s="39"/>
      <c r="C392" s="39"/>
      <c r="D392" s="39"/>
      <c r="E392" s="39"/>
      <c r="F392" s="39"/>
      <c r="G392" s="39"/>
      <c r="H392" s="39"/>
      <c r="I392" s="39"/>
      <c r="J392" s="41" t="s">
        <v>428</v>
      </c>
      <c r="K392" s="32">
        <v>200</v>
      </c>
      <c r="L392" s="31">
        <f t="shared" si="97"/>
        <v>0</v>
      </c>
      <c r="M392" s="39"/>
      <c r="N392" s="39"/>
      <c r="O392" s="39"/>
      <c r="P392" s="39"/>
      <c r="Q392" s="39"/>
      <c r="R392" s="39">
        <f t="shared" si="96"/>
        <v>200</v>
      </c>
    </row>
    <row r="393" spans="1:18" ht="19.5" customHeight="1">
      <c r="A393" s="38"/>
      <c r="B393" s="39"/>
      <c r="C393" s="39"/>
      <c r="D393" s="39"/>
      <c r="E393" s="39"/>
      <c r="F393" s="39"/>
      <c r="G393" s="39"/>
      <c r="H393" s="39"/>
      <c r="I393" s="39"/>
      <c r="J393" s="41" t="s">
        <v>429</v>
      </c>
      <c r="K393" s="32">
        <v>20</v>
      </c>
      <c r="L393" s="31">
        <f t="shared" si="97"/>
        <v>0</v>
      </c>
      <c r="M393" s="39"/>
      <c r="N393" s="39"/>
      <c r="O393" s="39"/>
      <c r="P393" s="39"/>
      <c r="Q393" s="39"/>
      <c r="R393" s="39">
        <f aca="true" t="shared" si="114" ref="R393:R456">K393+L393</f>
        <v>20</v>
      </c>
    </row>
    <row r="394" spans="1:18" ht="19.5" customHeight="1">
      <c r="A394" s="38"/>
      <c r="B394" s="39"/>
      <c r="C394" s="39"/>
      <c r="D394" s="39"/>
      <c r="E394" s="39"/>
      <c r="F394" s="39"/>
      <c r="G394" s="39"/>
      <c r="H394" s="39"/>
      <c r="I394" s="39"/>
      <c r="J394" s="41" t="s">
        <v>430</v>
      </c>
      <c r="K394" s="32">
        <v>20</v>
      </c>
      <c r="L394" s="31">
        <f aca="true" t="shared" si="115" ref="L394:L457">SUM(,M394,O394,P394,Q394)</f>
        <v>0</v>
      </c>
      <c r="M394" s="39"/>
      <c r="N394" s="39"/>
      <c r="O394" s="39"/>
      <c r="P394" s="39"/>
      <c r="Q394" s="39"/>
      <c r="R394" s="39">
        <f t="shared" si="114"/>
        <v>20</v>
      </c>
    </row>
    <row r="395" spans="1:18" ht="19.5" customHeight="1">
      <c r="A395" s="38"/>
      <c r="B395" s="39"/>
      <c r="C395" s="39"/>
      <c r="D395" s="39"/>
      <c r="E395" s="39"/>
      <c r="F395" s="39"/>
      <c r="G395" s="39"/>
      <c r="H395" s="39"/>
      <c r="I395" s="39"/>
      <c r="J395" s="41" t="s">
        <v>431</v>
      </c>
      <c r="K395" s="31">
        <v>4740</v>
      </c>
      <c r="L395" s="31">
        <f t="shared" si="115"/>
        <v>0</v>
      </c>
      <c r="M395" s="39"/>
      <c r="N395" s="39"/>
      <c r="O395" s="39"/>
      <c r="P395" s="39"/>
      <c r="Q395" s="39"/>
      <c r="R395" s="39">
        <f t="shared" si="114"/>
        <v>4740</v>
      </c>
    </row>
    <row r="396" spans="1:18" ht="19.5" customHeight="1">
      <c r="A396" s="38"/>
      <c r="B396" s="39"/>
      <c r="C396" s="39"/>
      <c r="D396" s="39"/>
      <c r="E396" s="39"/>
      <c r="F396" s="39"/>
      <c r="G396" s="39"/>
      <c r="H396" s="39"/>
      <c r="I396" s="39"/>
      <c r="J396" s="41" t="s">
        <v>432</v>
      </c>
      <c r="K396" s="32">
        <v>100</v>
      </c>
      <c r="L396" s="31">
        <f t="shared" si="115"/>
        <v>0</v>
      </c>
      <c r="M396" s="39"/>
      <c r="N396" s="39"/>
      <c r="O396" s="39"/>
      <c r="P396" s="39"/>
      <c r="Q396" s="39"/>
      <c r="R396" s="39">
        <f t="shared" si="114"/>
        <v>100</v>
      </c>
    </row>
    <row r="397" spans="1:18" ht="19.5" customHeight="1">
      <c r="A397" s="38"/>
      <c r="B397" s="39"/>
      <c r="C397" s="39"/>
      <c r="D397" s="39"/>
      <c r="E397" s="39"/>
      <c r="F397" s="39"/>
      <c r="G397" s="39"/>
      <c r="H397" s="39"/>
      <c r="I397" s="39"/>
      <c r="J397" s="41" t="s">
        <v>433</v>
      </c>
      <c r="K397" s="32">
        <v>100</v>
      </c>
      <c r="L397" s="31">
        <f t="shared" si="115"/>
        <v>462</v>
      </c>
      <c r="M397" s="39"/>
      <c r="N397" s="39"/>
      <c r="O397" s="39"/>
      <c r="P397" s="39">
        <v>462</v>
      </c>
      <c r="Q397" s="39"/>
      <c r="R397" s="39">
        <f t="shared" si="114"/>
        <v>562</v>
      </c>
    </row>
    <row r="398" spans="1:18" ht="19.5" customHeight="1">
      <c r="A398" s="38"/>
      <c r="B398" s="39"/>
      <c r="C398" s="39"/>
      <c r="D398" s="39"/>
      <c r="E398" s="39"/>
      <c r="F398" s="39"/>
      <c r="G398" s="39"/>
      <c r="H398" s="39"/>
      <c r="I398" s="39"/>
      <c r="J398" s="40" t="s">
        <v>434</v>
      </c>
      <c r="K398" s="31">
        <f aca="true" t="shared" si="116" ref="K398:Q398">SUM(K399:K409)</f>
        <v>6720</v>
      </c>
      <c r="L398" s="31">
        <f t="shared" si="115"/>
        <v>189</v>
      </c>
      <c r="M398" s="31">
        <f t="shared" si="116"/>
        <v>0</v>
      </c>
      <c r="N398" s="31">
        <f t="shared" si="116"/>
        <v>0</v>
      </c>
      <c r="O398" s="31">
        <f t="shared" si="116"/>
        <v>0</v>
      </c>
      <c r="P398" s="31">
        <f t="shared" si="116"/>
        <v>189</v>
      </c>
      <c r="Q398" s="31">
        <f t="shared" si="116"/>
        <v>0</v>
      </c>
      <c r="R398" s="39">
        <f t="shared" si="114"/>
        <v>6909</v>
      </c>
    </row>
    <row r="399" spans="1:18" ht="19.5" customHeight="1">
      <c r="A399" s="38"/>
      <c r="B399" s="39"/>
      <c r="C399" s="39"/>
      <c r="D399" s="39"/>
      <c r="E399" s="39"/>
      <c r="F399" s="39"/>
      <c r="G399" s="39"/>
      <c r="H399" s="39"/>
      <c r="I399" s="39"/>
      <c r="J399" s="41" t="s">
        <v>110</v>
      </c>
      <c r="K399" s="31">
        <v>1000</v>
      </c>
      <c r="L399" s="31">
        <f t="shared" si="115"/>
        <v>0</v>
      </c>
      <c r="M399" s="39"/>
      <c r="N399" s="39"/>
      <c r="O399" s="39"/>
      <c r="P399" s="39"/>
      <c r="Q399" s="39"/>
      <c r="R399" s="39">
        <f t="shared" si="114"/>
        <v>1000</v>
      </c>
    </row>
    <row r="400" spans="1:18" ht="19.5" customHeight="1">
      <c r="A400" s="38"/>
      <c r="B400" s="39"/>
      <c r="C400" s="39"/>
      <c r="D400" s="39"/>
      <c r="E400" s="39"/>
      <c r="F400" s="39"/>
      <c r="G400" s="39"/>
      <c r="H400" s="39"/>
      <c r="I400" s="39"/>
      <c r="J400" s="41" t="s">
        <v>435</v>
      </c>
      <c r="K400" s="31">
        <v>1000</v>
      </c>
      <c r="L400" s="31">
        <f t="shared" si="115"/>
        <v>0</v>
      </c>
      <c r="M400" s="39"/>
      <c r="N400" s="39"/>
      <c r="O400" s="39"/>
      <c r="P400" s="39"/>
      <c r="Q400" s="39"/>
      <c r="R400" s="39">
        <f t="shared" si="114"/>
        <v>1000</v>
      </c>
    </row>
    <row r="401" spans="1:18" ht="19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41" t="s">
        <v>436</v>
      </c>
      <c r="K401" s="32">
        <v>960</v>
      </c>
      <c r="L401" s="31">
        <f t="shared" si="115"/>
        <v>0</v>
      </c>
      <c r="M401" s="39"/>
      <c r="N401" s="39"/>
      <c r="O401" s="39"/>
      <c r="P401" s="39"/>
      <c r="Q401" s="39"/>
      <c r="R401" s="39">
        <f t="shared" si="114"/>
        <v>960</v>
      </c>
    </row>
    <row r="402" spans="1:18" ht="19.5" customHeight="1">
      <c r="A402" s="38"/>
      <c r="B402" s="39"/>
      <c r="C402" s="39"/>
      <c r="D402" s="39"/>
      <c r="E402" s="39"/>
      <c r="F402" s="39"/>
      <c r="G402" s="39"/>
      <c r="H402" s="39"/>
      <c r="I402" s="39"/>
      <c r="J402" s="41" t="s">
        <v>437</v>
      </c>
      <c r="K402" s="32">
        <v>100</v>
      </c>
      <c r="L402" s="31">
        <f t="shared" si="115"/>
        <v>0</v>
      </c>
      <c r="M402" s="39"/>
      <c r="N402" s="39"/>
      <c r="O402" s="39"/>
      <c r="P402" s="39"/>
      <c r="Q402" s="39"/>
      <c r="R402" s="39">
        <f t="shared" si="114"/>
        <v>100</v>
      </c>
    </row>
    <row r="403" spans="1:18" ht="19.5" customHeight="1">
      <c r="A403" s="38"/>
      <c r="B403" s="39"/>
      <c r="C403" s="39"/>
      <c r="D403" s="39"/>
      <c r="E403" s="39"/>
      <c r="F403" s="39"/>
      <c r="G403" s="39"/>
      <c r="H403" s="39"/>
      <c r="I403" s="39"/>
      <c r="J403" s="41" t="s">
        <v>438</v>
      </c>
      <c r="K403" s="31">
        <v>2000</v>
      </c>
      <c r="L403" s="31">
        <f t="shared" si="115"/>
        <v>0</v>
      </c>
      <c r="M403" s="39"/>
      <c r="N403" s="39"/>
      <c r="O403" s="39"/>
      <c r="P403" s="39"/>
      <c r="Q403" s="39"/>
      <c r="R403" s="39">
        <f t="shared" si="114"/>
        <v>2000</v>
      </c>
    </row>
    <row r="404" spans="1:18" ht="19.5" customHeight="1">
      <c r="A404" s="38"/>
      <c r="B404" s="39"/>
      <c r="C404" s="39"/>
      <c r="D404" s="39"/>
      <c r="E404" s="39"/>
      <c r="F404" s="39"/>
      <c r="G404" s="39"/>
      <c r="H404" s="39"/>
      <c r="I404" s="39"/>
      <c r="J404" s="41" t="s">
        <v>439</v>
      </c>
      <c r="K404" s="32">
        <v>40</v>
      </c>
      <c r="L404" s="31">
        <f t="shared" si="115"/>
        <v>0</v>
      </c>
      <c r="M404" s="39"/>
      <c r="N404" s="39"/>
      <c r="O404" s="39"/>
      <c r="P404" s="39"/>
      <c r="Q404" s="39"/>
      <c r="R404" s="39">
        <f t="shared" si="114"/>
        <v>40</v>
      </c>
    </row>
    <row r="405" spans="1:18" ht="19.5" customHeight="1">
      <c r="A405" s="38"/>
      <c r="B405" s="39"/>
      <c r="C405" s="39"/>
      <c r="D405" s="39"/>
      <c r="E405" s="39"/>
      <c r="F405" s="39"/>
      <c r="G405" s="39"/>
      <c r="H405" s="39"/>
      <c r="I405" s="39"/>
      <c r="J405" s="41" t="s">
        <v>440</v>
      </c>
      <c r="K405" s="32">
        <v>20</v>
      </c>
      <c r="L405" s="31">
        <f t="shared" si="115"/>
        <v>0</v>
      </c>
      <c r="M405" s="39"/>
      <c r="N405" s="39"/>
      <c r="O405" s="39"/>
      <c r="P405" s="39"/>
      <c r="Q405" s="39"/>
      <c r="R405" s="39">
        <f t="shared" si="114"/>
        <v>20</v>
      </c>
    </row>
    <row r="406" spans="1:18" ht="19.5" customHeight="1">
      <c r="A406" s="38"/>
      <c r="B406" s="39"/>
      <c r="C406" s="39"/>
      <c r="D406" s="39"/>
      <c r="E406" s="39"/>
      <c r="F406" s="39"/>
      <c r="G406" s="39"/>
      <c r="H406" s="39"/>
      <c r="I406" s="39"/>
      <c r="J406" s="41" t="s">
        <v>441</v>
      </c>
      <c r="K406" s="32">
        <v>250</v>
      </c>
      <c r="L406" s="31">
        <f t="shared" si="115"/>
        <v>0</v>
      </c>
      <c r="M406" s="39"/>
      <c r="N406" s="39"/>
      <c r="O406" s="39"/>
      <c r="P406" s="39"/>
      <c r="Q406" s="39"/>
      <c r="R406" s="39">
        <f t="shared" si="114"/>
        <v>250</v>
      </c>
    </row>
    <row r="407" spans="1:18" ht="19.5" customHeight="1">
      <c r="A407" s="38"/>
      <c r="B407" s="39"/>
      <c r="C407" s="39"/>
      <c r="D407" s="39"/>
      <c r="E407" s="39"/>
      <c r="F407" s="39"/>
      <c r="G407" s="39"/>
      <c r="H407" s="39"/>
      <c r="I407" s="39"/>
      <c r="J407" s="41" t="s">
        <v>442</v>
      </c>
      <c r="K407" s="32">
        <v>50</v>
      </c>
      <c r="L407" s="31">
        <f t="shared" si="115"/>
        <v>0</v>
      </c>
      <c r="M407" s="39"/>
      <c r="N407" s="39"/>
      <c r="O407" s="39"/>
      <c r="P407" s="39"/>
      <c r="Q407" s="39"/>
      <c r="R407" s="39">
        <f t="shared" si="114"/>
        <v>50</v>
      </c>
    </row>
    <row r="408" spans="1:18" ht="19.5" customHeight="1">
      <c r="A408" s="38"/>
      <c r="B408" s="39"/>
      <c r="C408" s="39"/>
      <c r="D408" s="39"/>
      <c r="E408" s="39"/>
      <c r="F408" s="39"/>
      <c r="G408" s="39"/>
      <c r="H408" s="39"/>
      <c r="I408" s="39"/>
      <c r="J408" s="41" t="s">
        <v>443</v>
      </c>
      <c r="K408" s="32">
        <v>900</v>
      </c>
      <c r="L408" s="31">
        <f t="shared" si="115"/>
        <v>0</v>
      </c>
      <c r="M408" s="39"/>
      <c r="N408" s="39"/>
      <c r="O408" s="39"/>
      <c r="P408" s="39"/>
      <c r="Q408" s="39"/>
      <c r="R408" s="39">
        <f t="shared" si="114"/>
        <v>900</v>
      </c>
    </row>
    <row r="409" spans="1:18" ht="19.5" customHeight="1">
      <c r="A409" s="38"/>
      <c r="B409" s="39"/>
      <c r="C409" s="39"/>
      <c r="D409" s="39"/>
      <c r="E409" s="39"/>
      <c r="F409" s="39"/>
      <c r="G409" s="39"/>
      <c r="H409" s="39"/>
      <c r="I409" s="39"/>
      <c r="J409" s="41" t="s">
        <v>444</v>
      </c>
      <c r="K409" s="32">
        <v>400</v>
      </c>
      <c r="L409" s="31">
        <f t="shared" si="115"/>
        <v>189</v>
      </c>
      <c r="M409" s="39"/>
      <c r="N409" s="39"/>
      <c r="O409" s="39"/>
      <c r="P409" s="39">
        <v>189</v>
      </c>
      <c r="Q409" s="39"/>
      <c r="R409" s="39">
        <f t="shared" si="114"/>
        <v>589</v>
      </c>
    </row>
    <row r="410" spans="1:18" ht="19.5" customHeight="1">
      <c r="A410" s="38"/>
      <c r="B410" s="39"/>
      <c r="C410" s="39"/>
      <c r="D410" s="39"/>
      <c r="E410" s="39"/>
      <c r="F410" s="39"/>
      <c r="G410" s="39"/>
      <c r="H410" s="39"/>
      <c r="I410" s="39"/>
      <c r="J410" s="40" t="s">
        <v>445</v>
      </c>
      <c r="K410" s="31">
        <f aca="true" t="shared" si="117" ref="K410:Q410">SUM(K411:K422)</f>
        <v>18420</v>
      </c>
      <c r="L410" s="31">
        <f t="shared" si="115"/>
        <v>554</v>
      </c>
      <c r="M410" s="31">
        <f t="shared" si="117"/>
        <v>0</v>
      </c>
      <c r="N410" s="31">
        <f t="shared" si="117"/>
        <v>0</v>
      </c>
      <c r="O410" s="31">
        <f t="shared" si="117"/>
        <v>0</v>
      </c>
      <c r="P410" s="31">
        <f t="shared" si="117"/>
        <v>554</v>
      </c>
      <c r="Q410" s="31">
        <f t="shared" si="117"/>
        <v>0</v>
      </c>
      <c r="R410" s="39">
        <f t="shared" si="114"/>
        <v>18974</v>
      </c>
    </row>
    <row r="411" spans="1:18" ht="19.5" customHeight="1">
      <c r="A411" s="38"/>
      <c r="B411" s="39"/>
      <c r="C411" s="39"/>
      <c r="D411" s="39"/>
      <c r="E411" s="39"/>
      <c r="F411" s="39"/>
      <c r="G411" s="39"/>
      <c r="H411" s="39"/>
      <c r="I411" s="39"/>
      <c r="J411" s="41" t="s">
        <v>110</v>
      </c>
      <c r="K411" s="32">
        <v>500</v>
      </c>
      <c r="L411" s="31">
        <f t="shared" si="115"/>
        <v>0</v>
      </c>
      <c r="M411" s="39"/>
      <c r="N411" s="39"/>
      <c r="O411" s="39"/>
      <c r="P411" s="39"/>
      <c r="Q411" s="39"/>
      <c r="R411" s="39">
        <f t="shared" si="114"/>
        <v>500</v>
      </c>
    </row>
    <row r="412" spans="1:18" ht="19.5" customHeight="1">
      <c r="A412" s="38"/>
      <c r="B412" s="39"/>
      <c r="C412" s="39"/>
      <c r="D412" s="39"/>
      <c r="E412" s="39"/>
      <c r="F412" s="39"/>
      <c r="G412" s="39"/>
      <c r="H412" s="39"/>
      <c r="I412" s="39"/>
      <c r="J412" s="41" t="s">
        <v>446</v>
      </c>
      <c r="K412" s="31">
        <v>1500</v>
      </c>
      <c r="L412" s="31">
        <f t="shared" si="115"/>
        <v>0</v>
      </c>
      <c r="M412" s="39"/>
      <c r="N412" s="39"/>
      <c r="O412" s="39"/>
      <c r="P412" s="39"/>
      <c r="Q412" s="39"/>
      <c r="R412" s="39">
        <f t="shared" si="114"/>
        <v>1500</v>
      </c>
    </row>
    <row r="413" spans="1:18" ht="19.5" customHeight="1">
      <c r="A413" s="38"/>
      <c r="B413" s="39"/>
      <c r="C413" s="39"/>
      <c r="D413" s="39"/>
      <c r="E413" s="39"/>
      <c r="F413" s="39"/>
      <c r="G413" s="39"/>
      <c r="H413" s="39"/>
      <c r="I413" s="39"/>
      <c r="J413" s="41" t="s">
        <v>447</v>
      </c>
      <c r="K413" s="31">
        <v>1000</v>
      </c>
      <c r="L413" s="31">
        <f t="shared" si="115"/>
        <v>0</v>
      </c>
      <c r="M413" s="39"/>
      <c r="N413" s="39"/>
      <c r="O413" s="39"/>
      <c r="P413" s="39"/>
      <c r="Q413" s="39"/>
      <c r="R413" s="39">
        <f t="shared" si="114"/>
        <v>1000</v>
      </c>
    </row>
    <row r="414" spans="1:18" ht="19.5" customHeight="1">
      <c r="A414" s="38"/>
      <c r="B414" s="39"/>
      <c r="C414" s="39"/>
      <c r="D414" s="39"/>
      <c r="E414" s="39"/>
      <c r="F414" s="39"/>
      <c r="G414" s="39"/>
      <c r="H414" s="39"/>
      <c r="I414" s="39"/>
      <c r="J414" s="41" t="s">
        <v>448</v>
      </c>
      <c r="K414" s="31">
        <v>1000</v>
      </c>
      <c r="L414" s="31">
        <f t="shared" si="115"/>
        <v>0</v>
      </c>
      <c r="M414" s="39"/>
      <c r="N414" s="39"/>
      <c r="O414" s="39"/>
      <c r="P414" s="39"/>
      <c r="Q414" s="39"/>
      <c r="R414" s="39">
        <f t="shared" si="114"/>
        <v>1000</v>
      </c>
    </row>
    <row r="415" spans="1:18" ht="19.5" customHeight="1">
      <c r="A415" s="38"/>
      <c r="B415" s="39"/>
      <c r="C415" s="39"/>
      <c r="D415" s="39"/>
      <c r="E415" s="39"/>
      <c r="F415" s="39"/>
      <c r="G415" s="39"/>
      <c r="H415" s="39"/>
      <c r="I415" s="39"/>
      <c r="J415" s="41" t="s">
        <v>449</v>
      </c>
      <c r="K415" s="32">
        <v>500</v>
      </c>
      <c r="L415" s="31">
        <f t="shared" si="115"/>
        <v>0</v>
      </c>
      <c r="M415" s="39"/>
      <c r="N415" s="39"/>
      <c r="O415" s="39"/>
      <c r="P415" s="39"/>
      <c r="Q415" s="39"/>
      <c r="R415" s="39">
        <f t="shared" si="114"/>
        <v>500</v>
      </c>
    </row>
    <row r="416" spans="1:18" ht="19.5" customHeight="1">
      <c r="A416" s="38"/>
      <c r="B416" s="39"/>
      <c r="C416" s="39"/>
      <c r="D416" s="39"/>
      <c r="E416" s="39"/>
      <c r="F416" s="39"/>
      <c r="G416" s="39"/>
      <c r="H416" s="39"/>
      <c r="I416" s="39"/>
      <c r="J416" s="41" t="s">
        <v>450</v>
      </c>
      <c r="K416" s="31">
        <v>1000</v>
      </c>
      <c r="L416" s="31">
        <f t="shared" si="115"/>
        <v>0</v>
      </c>
      <c r="M416" s="39"/>
      <c r="N416" s="39"/>
      <c r="O416" s="39"/>
      <c r="P416" s="39"/>
      <c r="Q416" s="39"/>
      <c r="R416" s="39">
        <f t="shared" si="114"/>
        <v>1000</v>
      </c>
    </row>
    <row r="417" spans="1:18" ht="19.5" customHeight="1">
      <c r="A417" s="38"/>
      <c r="B417" s="39"/>
      <c r="C417" s="39"/>
      <c r="D417" s="39"/>
      <c r="E417" s="39"/>
      <c r="F417" s="39"/>
      <c r="G417" s="39"/>
      <c r="H417" s="39"/>
      <c r="I417" s="39"/>
      <c r="J417" s="41" t="s">
        <v>451</v>
      </c>
      <c r="K417" s="32">
        <v>200</v>
      </c>
      <c r="L417" s="31">
        <f t="shared" si="115"/>
        <v>0</v>
      </c>
      <c r="M417" s="39"/>
      <c r="N417" s="39"/>
      <c r="O417" s="39"/>
      <c r="P417" s="39"/>
      <c r="Q417" s="39"/>
      <c r="R417" s="39">
        <f t="shared" si="114"/>
        <v>200</v>
      </c>
    </row>
    <row r="418" spans="1:18" ht="19.5" customHeight="1">
      <c r="A418" s="38"/>
      <c r="B418" s="39"/>
      <c r="C418" s="39"/>
      <c r="D418" s="39"/>
      <c r="E418" s="39"/>
      <c r="F418" s="39"/>
      <c r="G418" s="39"/>
      <c r="H418" s="39"/>
      <c r="I418" s="39"/>
      <c r="J418" s="41" t="s">
        <v>452</v>
      </c>
      <c r="K418" s="31">
        <v>5000</v>
      </c>
      <c r="L418" s="31">
        <f t="shared" si="115"/>
        <v>0</v>
      </c>
      <c r="M418" s="39"/>
      <c r="N418" s="39"/>
      <c r="O418" s="39"/>
      <c r="P418" s="39"/>
      <c r="Q418" s="39"/>
      <c r="R418" s="39">
        <f t="shared" si="114"/>
        <v>5000</v>
      </c>
    </row>
    <row r="419" spans="1:18" ht="19.5" customHeight="1">
      <c r="A419" s="38"/>
      <c r="B419" s="39"/>
      <c r="C419" s="39"/>
      <c r="D419" s="39"/>
      <c r="E419" s="39"/>
      <c r="F419" s="39"/>
      <c r="G419" s="39"/>
      <c r="H419" s="39"/>
      <c r="I419" s="39"/>
      <c r="J419" s="41" t="s">
        <v>453</v>
      </c>
      <c r="K419" s="31">
        <v>2100</v>
      </c>
      <c r="L419" s="31">
        <f t="shared" si="115"/>
        <v>0</v>
      </c>
      <c r="M419" s="39"/>
      <c r="N419" s="39"/>
      <c r="O419" s="39"/>
      <c r="P419" s="39"/>
      <c r="Q419" s="39"/>
      <c r="R419" s="39">
        <f t="shared" si="114"/>
        <v>2100</v>
      </c>
    </row>
    <row r="420" spans="1:18" ht="19.5" customHeight="1">
      <c r="A420" s="38"/>
      <c r="B420" s="39"/>
      <c r="C420" s="39"/>
      <c r="D420" s="39"/>
      <c r="E420" s="39"/>
      <c r="F420" s="39"/>
      <c r="G420" s="39"/>
      <c r="H420" s="39"/>
      <c r="I420" s="39"/>
      <c r="J420" s="41" t="s">
        <v>454</v>
      </c>
      <c r="K420" s="32">
        <v>680</v>
      </c>
      <c r="L420" s="31">
        <f t="shared" si="115"/>
        <v>0</v>
      </c>
      <c r="M420" s="39"/>
      <c r="N420" s="39"/>
      <c r="O420" s="39"/>
      <c r="P420" s="39"/>
      <c r="Q420" s="39"/>
      <c r="R420" s="39">
        <f t="shared" si="114"/>
        <v>680</v>
      </c>
    </row>
    <row r="421" spans="1:18" ht="19.5" customHeight="1">
      <c r="A421" s="38"/>
      <c r="B421" s="39"/>
      <c r="C421" s="39"/>
      <c r="D421" s="39"/>
      <c r="E421" s="39"/>
      <c r="F421" s="39"/>
      <c r="G421" s="39"/>
      <c r="H421" s="39"/>
      <c r="I421" s="39"/>
      <c r="J421" s="41" t="s">
        <v>455</v>
      </c>
      <c r="K421" s="31">
        <v>2000</v>
      </c>
      <c r="L421" s="31">
        <f t="shared" si="115"/>
        <v>0</v>
      </c>
      <c r="M421" s="39"/>
      <c r="N421" s="39"/>
      <c r="O421" s="39"/>
      <c r="P421" s="39"/>
      <c r="Q421" s="39"/>
      <c r="R421" s="39">
        <f t="shared" si="114"/>
        <v>2000</v>
      </c>
    </row>
    <row r="422" spans="1:18" ht="19.5" customHeight="1">
      <c r="A422" s="38"/>
      <c r="B422" s="39"/>
      <c r="C422" s="39"/>
      <c r="D422" s="39"/>
      <c r="E422" s="39"/>
      <c r="F422" s="39"/>
      <c r="G422" s="39"/>
      <c r="H422" s="39"/>
      <c r="I422" s="39"/>
      <c r="J422" s="41" t="s">
        <v>456</v>
      </c>
      <c r="K422" s="31">
        <v>2940</v>
      </c>
      <c r="L422" s="31">
        <f t="shared" si="115"/>
        <v>554</v>
      </c>
      <c r="M422" s="39"/>
      <c r="N422" s="39"/>
      <c r="O422" s="39"/>
      <c r="P422" s="39">
        <v>554</v>
      </c>
      <c r="Q422" s="39"/>
      <c r="R422" s="39">
        <f t="shared" si="114"/>
        <v>3494</v>
      </c>
    </row>
    <row r="423" spans="1:18" ht="19.5" customHeight="1">
      <c r="A423" s="38"/>
      <c r="B423" s="39"/>
      <c r="C423" s="39"/>
      <c r="D423" s="39"/>
      <c r="E423" s="39"/>
      <c r="F423" s="39"/>
      <c r="G423" s="39"/>
      <c r="H423" s="39"/>
      <c r="I423" s="39"/>
      <c r="J423" s="40" t="s">
        <v>457</v>
      </c>
      <c r="K423" s="31">
        <f aca="true" t="shared" si="118" ref="K423:Q423">SUM(K424:K431)</f>
        <v>10640</v>
      </c>
      <c r="L423" s="31">
        <f t="shared" si="115"/>
        <v>10501</v>
      </c>
      <c r="M423" s="31">
        <f t="shared" si="118"/>
        <v>0</v>
      </c>
      <c r="N423" s="31">
        <f t="shared" si="118"/>
        <v>0</v>
      </c>
      <c r="O423" s="31">
        <f t="shared" si="118"/>
        <v>10500</v>
      </c>
      <c r="P423" s="31">
        <f t="shared" si="118"/>
        <v>1</v>
      </c>
      <c r="Q423" s="31">
        <f t="shared" si="118"/>
        <v>0</v>
      </c>
      <c r="R423" s="39">
        <f t="shared" si="114"/>
        <v>21141</v>
      </c>
    </row>
    <row r="424" spans="1:18" ht="19.5" customHeight="1">
      <c r="A424" s="38"/>
      <c r="B424" s="39"/>
      <c r="C424" s="39"/>
      <c r="D424" s="39"/>
      <c r="E424" s="39"/>
      <c r="F424" s="39"/>
      <c r="G424" s="39"/>
      <c r="H424" s="39"/>
      <c r="I424" s="39"/>
      <c r="J424" s="41" t="s">
        <v>110</v>
      </c>
      <c r="K424" s="32">
        <v>300</v>
      </c>
      <c r="L424" s="31">
        <f t="shared" si="115"/>
        <v>0</v>
      </c>
      <c r="M424" s="39"/>
      <c r="N424" s="39"/>
      <c r="O424" s="39"/>
      <c r="P424" s="39"/>
      <c r="Q424" s="39"/>
      <c r="R424" s="39">
        <f t="shared" si="114"/>
        <v>300</v>
      </c>
    </row>
    <row r="425" spans="1:18" ht="19.5" customHeight="1">
      <c r="A425" s="38"/>
      <c r="B425" s="39"/>
      <c r="C425" s="39"/>
      <c r="D425" s="39"/>
      <c r="E425" s="39"/>
      <c r="F425" s="39"/>
      <c r="G425" s="39"/>
      <c r="H425" s="39"/>
      <c r="I425" s="39"/>
      <c r="J425" s="41" t="s">
        <v>111</v>
      </c>
      <c r="K425" s="32">
        <v>100</v>
      </c>
      <c r="L425" s="31">
        <f t="shared" si="115"/>
        <v>0</v>
      </c>
      <c r="M425" s="39"/>
      <c r="N425" s="39"/>
      <c r="O425" s="39"/>
      <c r="P425" s="39"/>
      <c r="Q425" s="39"/>
      <c r="R425" s="39">
        <f t="shared" si="114"/>
        <v>100</v>
      </c>
    </row>
    <row r="426" spans="1:18" ht="19.5" customHeight="1">
      <c r="A426" s="38"/>
      <c r="B426" s="39"/>
      <c r="C426" s="39"/>
      <c r="D426" s="39"/>
      <c r="E426" s="39"/>
      <c r="F426" s="39"/>
      <c r="G426" s="39"/>
      <c r="H426" s="39"/>
      <c r="I426" s="39"/>
      <c r="J426" s="41" t="s">
        <v>458</v>
      </c>
      <c r="K426" s="31">
        <v>8000</v>
      </c>
      <c r="L426" s="31">
        <f t="shared" si="115"/>
        <v>10500</v>
      </c>
      <c r="M426" s="39"/>
      <c r="N426" s="39"/>
      <c r="O426" s="39">
        <v>10500</v>
      </c>
      <c r="P426" s="39"/>
      <c r="Q426" s="39"/>
      <c r="R426" s="39">
        <f t="shared" si="114"/>
        <v>18500</v>
      </c>
    </row>
    <row r="427" spans="1:18" ht="19.5" customHeight="1">
      <c r="A427" s="38"/>
      <c r="B427" s="39"/>
      <c r="C427" s="39"/>
      <c r="D427" s="39"/>
      <c r="E427" s="39"/>
      <c r="F427" s="39"/>
      <c r="G427" s="39"/>
      <c r="H427" s="39"/>
      <c r="I427" s="39"/>
      <c r="J427" s="41" t="s">
        <v>459</v>
      </c>
      <c r="K427" s="31">
        <v>1000</v>
      </c>
      <c r="L427" s="31">
        <f t="shared" si="115"/>
        <v>0</v>
      </c>
      <c r="M427" s="39"/>
      <c r="N427" s="39"/>
      <c r="O427" s="39"/>
      <c r="P427" s="39"/>
      <c r="Q427" s="39"/>
      <c r="R427" s="39">
        <f t="shared" si="114"/>
        <v>1000</v>
      </c>
    </row>
    <row r="428" spans="1:18" ht="19.5" customHeight="1">
      <c r="A428" s="38"/>
      <c r="B428" s="39"/>
      <c r="C428" s="39"/>
      <c r="D428" s="39"/>
      <c r="E428" s="39"/>
      <c r="F428" s="39"/>
      <c r="G428" s="39"/>
      <c r="H428" s="39"/>
      <c r="I428" s="39"/>
      <c r="J428" s="41" t="s">
        <v>460</v>
      </c>
      <c r="K428" s="32">
        <v>100</v>
      </c>
      <c r="L428" s="31">
        <f t="shared" si="115"/>
        <v>0</v>
      </c>
      <c r="M428" s="39"/>
      <c r="N428" s="39"/>
      <c r="O428" s="39"/>
      <c r="P428" s="39"/>
      <c r="Q428" s="39"/>
      <c r="R428" s="39">
        <f t="shared" si="114"/>
        <v>100</v>
      </c>
    </row>
    <row r="429" spans="1:18" ht="19.5" customHeight="1">
      <c r="A429" s="38"/>
      <c r="B429" s="39"/>
      <c r="C429" s="39"/>
      <c r="D429" s="39"/>
      <c r="E429" s="39"/>
      <c r="F429" s="39"/>
      <c r="G429" s="39"/>
      <c r="H429" s="39"/>
      <c r="I429" s="39"/>
      <c r="J429" s="41" t="s">
        <v>461</v>
      </c>
      <c r="K429" s="32">
        <v>100</v>
      </c>
      <c r="L429" s="31">
        <f t="shared" si="115"/>
        <v>0</v>
      </c>
      <c r="M429" s="39"/>
      <c r="N429" s="39"/>
      <c r="O429" s="39"/>
      <c r="P429" s="39"/>
      <c r="Q429" s="39"/>
      <c r="R429" s="39">
        <f t="shared" si="114"/>
        <v>100</v>
      </c>
    </row>
    <row r="430" spans="1:18" ht="19.5" customHeight="1">
      <c r="A430" s="38"/>
      <c r="B430" s="39"/>
      <c r="C430" s="39"/>
      <c r="D430" s="39"/>
      <c r="E430" s="39"/>
      <c r="F430" s="39"/>
      <c r="G430" s="39"/>
      <c r="H430" s="39"/>
      <c r="I430" s="39"/>
      <c r="J430" s="41" t="s">
        <v>462</v>
      </c>
      <c r="K430" s="32">
        <v>40</v>
      </c>
      <c r="L430" s="31">
        <f t="shared" si="115"/>
        <v>0</v>
      </c>
      <c r="M430" s="39"/>
      <c r="N430" s="39"/>
      <c r="O430" s="39"/>
      <c r="P430" s="39"/>
      <c r="Q430" s="39"/>
      <c r="R430" s="39">
        <f t="shared" si="114"/>
        <v>40</v>
      </c>
    </row>
    <row r="431" spans="1:18" ht="19.5" customHeight="1">
      <c r="A431" s="38"/>
      <c r="B431" s="39"/>
      <c r="C431" s="39"/>
      <c r="D431" s="39"/>
      <c r="E431" s="39"/>
      <c r="F431" s="39"/>
      <c r="G431" s="39"/>
      <c r="H431" s="39"/>
      <c r="I431" s="39"/>
      <c r="J431" s="41" t="s">
        <v>463</v>
      </c>
      <c r="K431" s="31">
        <v>1000</v>
      </c>
      <c r="L431" s="31">
        <f t="shared" si="115"/>
        <v>1</v>
      </c>
      <c r="M431" s="39"/>
      <c r="N431" s="39"/>
      <c r="O431" s="39"/>
      <c r="P431" s="39">
        <v>1</v>
      </c>
      <c r="Q431" s="39"/>
      <c r="R431" s="39">
        <f t="shared" si="114"/>
        <v>1001</v>
      </c>
    </row>
    <row r="432" spans="1:18" ht="19.5" customHeight="1">
      <c r="A432" s="38"/>
      <c r="B432" s="39"/>
      <c r="C432" s="39"/>
      <c r="D432" s="39"/>
      <c r="E432" s="39"/>
      <c r="F432" s="39"/>
      <c r="G432" s="39"/>
      <c r="H432" s="39"/>
      <c r="I432" s="39"/>
      <c r="J432" s="40" t="s">
        <v>464</v>
      </c>
      <c r="K432" s="32">
        <f aca="true" t="shared" si="119" ref="K432:Q432">SUM(K433:K434)</f>
        <v>600</v>
      </c>
      <c r="L432" s="31">
        <f t="shared" si="115"/>
        <v>2129</v>
      </c>
      <c r="M432" s="32">
        <f t="shared" si="119"/>
        <v>0</v>
      </c>
      <c r="N432" s="32">
        <f t="shared" si="119"/>
        <v>0</v>
      </c>
      <c r="O432" s="32">
        <f t="shared" si="119"/>
        <v>0</v>
      </c>
      <c r="P432" s="32">
        <f t="shared" si="119"/>
        <v>2129</v>
      </c>
      <c r="Q432" s="32">
        <f t="shared" si="119"/>
        <v>0</v>
      </c>
      <c r="R432" s="39">
        <f t="shared" si="114"/>
        <v>2729</v>
      </c>
    </row>
    <row r="433" spans="1:18" ht="19.5" customHeight="1">
      <c r="A433" s="38"/>
      <c r="B433" s="39"/>
      <c r="C433" s="39"/>
      <c r="D433" s="39"/>
      <c r="E433" s="39"/>
      <c r="F433" s="39"/>
      <c r="G433" s="39"/>
      <c r="H433" s="39"/>
      <c r="I433" s="39"/>
      <c r="J433" s="41" t="s">
        <v>465</v>
      </c>
      <c r="K433" s="32">
        <v>500</v>
      </c>
      <c r="L433" s="31">
        <f t="shared" si="115"/>
        <v>1000</v>
      </c>
      <c r="M433" s="39"/>
      <c r="N433" s="39"/>
      <c r="O433" s="39"/>
      <c r="P433" s="39">
        <v>1000</v>
      </c>
      <c r="Q433" s="39"/>
      <c r="R433" s="39">
        <f t="shared" si="114"/>
        <v>1500</v>
      </c>
    </row>
    <row r="434" spans="1:18" ht="19.5" customHeight="1">
      <c r="A434" s="38"/>
      <c r="B434" s="39"/>
      <c r="C434" s="39"/>
      <c r="D434" s="39"/>
      <c r="E434" s="39"/>
      <c r="F434" s="39"/>
      <c r="G434" s="39"/>
      <c r="H434" s="39"/>
      <c r="I434" s="39"/>
      <c r="J434" s="41" t="s">
        <v>466</v>
      </c>
      <c r="K434" s="32">
        <v>100</v>
      </c>
      <c r="L434" s="31">
        <f t="shared" si="115"/>
        <v>1129</v>
      </c>
      <c r="M434" s="39"/>
      <c r="N434" s="39"/>
      <c r="O434" s="39"/>
      <c r="P434" s="39">
        <v>1129</v>
      </c>
      <c r="Q434" s="39"/>
      <c r="R434" s="39">
        <f t="shared" si="114"/>
        <v>1229</v>
      </c>
    </row>
    <row r="435" spans="1:18" ht="19.5" customHeight="1">
      <c r="A435" s="38"/>
      <c r="B435" s="39"/>
      <c r="C435" s="39"/>
      <c r="D435" s="39"/>
      <c r="E435" s="39"/>
      <c r="F435" s="39"/>
      <c r="G435" s="39"/>
      <c r="H435" s="39"/>
      <c r="I435" s="39"/>
      <c r="J435" s="40" t="s">
        <v>467</v>
      </c>
      <c r="K435" s="31">
        <f aca="true" t="shared" si="120" ref="K435:Q435">SUM(K436:K437)</f>
        <v>1680</v>
      </c>
      <c r="L435" s="31">
        <f t="shared" si="115"/>
        <v>0</v>
      </c>
      <c r="M435" s="31">
        <f t="shared" si="120"/>
        <v>0</v>
      </c>
      <c r="N435" s="31">
        <f t="shared" si="120"/>
        <v>0</v>
      </c>
      <c r="O435" s="31">
        <f t="shared" si="120"/>
        <v>0</v>
      </c>
      <c r="P435" s="31">
        <f t="shared" si="120"/>
        <v>0</v>
      </c>
      <c r="Q435" s="31">
        <f t="shared" si="120"/>
        <v>0</v>
      </c>
      <c r="R435" s="39">
        <f t="shared" si="114"/>
        <v>1680</v>
      </c>
    </row>
    <row r="436" spans="1:18" ht="19.5" customHeight="1">
      <c r="A436" s="38"/>
      <c r="B436" s="39"/>
      <c r="C436" s="39"/>
      <c r="D436" s="39"/>
      <c r="E436" s="39"/>
      <c r="F436" s="39"/>
      <c r="G436" s="39"/>
      <c r="H436" s="39"/>
      <c r="I436" s="39"/>
      <c r="J436" s="41" t="s">
        <v>468</v>
      </c>
      <c r="K436" s="31">
        <v>1600</v>
      </c>
      <c r="L436" s="31">
        <f t="shared" si="115"/>
        <v>0</v>
      </c>
      <c r="M436" s="39"/>
      <c r="N436" s="39"/>
      <c r="O436" s="39"/>
      <c r="P436" s="39"/>
      <c r="Q436" s="39"/>
      <c r="R436" s="39">
        <f t="shared" si="114"/>
        <v>1600</v>
      </c>
    </row>
    <row r="437" spans="1:18" ht="19.5" customHeight="1">
      <c r="A437" s="38"/>
      <c r="B437" s="39"/>
      <c r="C437" s="39"/>
      <c r="D437" s="39"/>
      <c r="E437" s="39"/>
      <c r="F437" s="39"/>
      <c r="G437" s="39"/>
      <c r="H437" s="39"/>
      <c r="I437" s="39"/>
      <c r="J437" s="41" t="s">
        <v>469</v>
      </c>
      <c r="K437" s="32">
        <v>80</v>
      </c>
      <c r="L437" s="31">
        <f t="shared" si="115"/>
        <v>0</v>
      </c>
      <c r="M437" s="39"/>
      <c r="N437" s="39"/>
      <c r="O437" s="39"/>
      <c r="P437" s="39"/>
      <c r="Q437" s="39"/>
      <c r="R437" s="39">
        <f t="shared" si="114"/>
        <v>80</v>
      </c>
    </row>
    <row r="438" spans="1:18" ht="19.5" customHeight="1">
      <c r="A438" s="38"/>
      <c r="B438" s="39"/>
      <c r="C438" s="39"/>
      <c r="D438" s="39"/>
      <c r="E438" s="39"/>
      <c r="F438" s="39"/>
      <c r="G438" s="39"/>
      <c r="H438" s="39"/>
      <c r="I438" s="39"/>
      <c r="J438" s="40" t="s">
        <v>470</v>
      </c>
      <c r="K438" s="31">
        <f aca="true" t="shared" si="121" ref="K438:Q438">SUM(K439:K441)</f>
        <v>5690</v>
      </c>
      <c r="L438" s="31">
        <f t="shared" si="115"/>
        <v>547</v>
      </c>
      <c r="M438" s="31">
        <f t="shared" si="121"/>
        <v>0</v>
      </c>
      <c r="N438" s="31">
        <f t="shared" si="121"/>
        <v>0</v>
      </c>
      <c r="O438" s="31">
        <f t="shared" si="121"/>
        <v>0</v>
      </c>
      <c r="P438" s="31">
        <f t="shared" si="121"/>
        <v>547</v>
      </c>
      <c r="Q438" s="31">
        <f t="shared" si="121"/>
        <v>0</v>
      </c>
      <c r="R438" s="39">
        <f t="shared" si="114"/>
        <v>6237</v>
      </c>
    </row>
    <row r="439" spans="1:18" ht="19.5" customHeight="1">
      <c r="A439" s="38"/>
      <c r="B439" s="39"/>
      <c r="C439" s="39"/>
      <c r="D439" s="39"/>
      <c r="E439" s="39"/>
      <c r="F439" s="39"/>
      <c r="G439" s="39"/>
      <c r="H439" s="39"/>
      <c r="I439" s="39"/>
      <c r="J439" s="41" t="s">
        <v>471</v>
      </c>
      <c r="K439" s="32">
        <v>450</v>
      </c>
      <c r="L439" s="31">
        <f t="shared" si="115"/>
        <v>200</v>
      </c>
      <c r="M439" s="39"/>
      <c r="N439" s="39"/>
      <c r="O439" s="39"/>
      <c r="P439" s="39">
        <v>200</v>
      </c>
      <c r="Q439" s="39"/>
      <c r="R439" s="39">
        <f t="shared" si="114"/>
        <v>650</v>
      </c>
    </row>
    <row r="440" spans="1:18" ht="19.5" customHeight="1">
      <c r="A440" s="38"/>
      <c r="B440" s="39"/>
      <c r="C440" s="39"/>
      <c r="D440" s="39"/>
      <c r="E440" s="39"/>
      <c r="F440" s="39"/>
      <c r="G440" s="39"/>
      <c r="H440" s="39"/>
      <c r="I440" s="39"/>
      <c r="J440" s="41" t="s">
        <v>472</v>
      </c>
      <c r="K440" s="32">
        <v>500</v>
      </c>
      <c r="L440" s="31">
        <f t="shared" si="115"/>
        <v>147</v>
      </c>
      <c r="M440" s="39"/>
      <c r="N440" s="39"/>
      <c r="O440" s="39"/>
      <c r="P440" s="39">
        <v>147</v>
      </c>
      <c r="Q440" s="39"/>
      <c r="R440" s="39">
        <f t="shared" si="114"/>
        <v>647</v>
      </c>
    </row>
    <row r="441" spans="1:18" ht="19.5" customHeight="1">
      <c r="A441" s="38"/>
      <c r="B441" s="39"/>
      <c r="C441" s="39"/>
      <c r="D441" s="39"/>
      <c r="E441" s="39"/>
      <c r="F441" s="39"/>
      <c r="G441" s="39"/>
      <c r="H441" s="39"/>
      <c r="I441" s="39"/>
      <c r="J441" s="41" t="s">
        <v>473</v>
      </c>
      <c r="K441" s="31">
        <v>4740</v>
      </c>
      <c r="L441" s="31">
        <f t="shared" si="115"/>
        <v>200</v>
      </c>
      <c r="M441" s="39"/>
      <c r="N441" s="39"/>
      <c r="O441" s="39"/>
      <c r="P441" s="39">
        <v>200</v>
      </c>
      <c r="Q441" s="39"/>
      <c r="R441" s="39">
        <f t="shared" si="114"/>
        <v>4940</v>
      </c>
    </row>
    <row r="442" spans="1:18" ht="19.5" customHeight="1">
      <c r="A442" s="38"/>
      <c r="B442" s="39"/>
      <c r="C442" s="39"/>
      <c r="D442" s="39"/>
      <c r="E442" s="39"/>
      <c r="F442" s="39"/>
      <c r="G442" s="39"/>
      <c r="H442" s="39"/>
      <c r="I442" s="39"/>
      <c r="J442" s="40" t="s">
        <v>474</v>
      </c>
      <c r="K442" s="32">
        <f aca="true" t="shared" si="122" ref="K442:Q442">SUM(K443)</f>
        <v>450</v>
      </c>
      <c r="L442" s="31">
        <f t="shared" si="115"/>
        <v>0</v>
      </c>
      <c r="M442" s="32">
        <f t="shared" si="122"/>
        <v>0</v>
      </c>
      <c r="N442" s="32">
        <f t="shared" si="122"/>
        <v>0</v>
      </c>
      <c r="O442" s="32">
        <f t="shared" si="122"/>
        <v>0</v>
      </c>
      <c r="P442" s="32">
        <f t="shared" si="122"/>
        <v>0</v>
      </c>
      <c r="Q442" s="32">
        <f t="shared" si="122"/>
        <v>0</v>
      </c>
      <c r="R442" s="39">
        <f t="shared" si="114"/>
        <v>450</v>
      </c>
    </row>
    <row r="443" spans="1:18" ht="19.5" customHeight="1">
      <c r="A443" s="38"/>
      <c r="B443" s="39"/>
      <c r="C443" s="39"/>
      <c r="D443" s="39"/>
      <c r="E443" s="39"/>
      <c r="F443" s="39"/>
      <c r="G443" s="39"/>
      <c r="H443" s="39"/>
      <c r="I443" s="39"/>
      <c r="J443" s="41" t="s">
        <v>475</v>
      </c>
      <c r="K443" s="32">
        <v>450</v>
      </c>
      <c r="L443" s="31">
        <f t="shared" si="115"/>
        <v>0</v>
      </c>
      <c r="M443" s="39"/>
      <c r="N443" s="39"/>
      <c r="O443" s="39"/>
      <c r="P443" s="39"/>
      <c r="Q443" s="39"/>
      <c r="R443" s="39">
        <f t="shared" si="114"/>
        <v>450</v>
      </c>
    </row>
    <row r="444" spans="1:18" ht="19.5" customHeight="1">
      <c r="A444" s="38"/>
      <c r="B444" s="39"/>
      <c r="C444" s="39"/>
      <c r="D444" s="39"/>
      <c r="E444" s="39"/>
      <c r="F444" s="39"/>
      <c r="G444" s="39"/>
      <c r="H444" s="39"/>
      <c r="I444" s="39"/>
      <c r="J444" s="40" t="s">
        <v>476</v>
      </c>
      <c r="K444" s="31">
        <f aca="true" t="shared" si="123" ref="K444:Q444">SUM(K445,K454,K456,K459,K461,K464)</f>
        <v>50000</v>
      </c>
      <c r="L444" s="31">
        <f t="shared" si="115"/>
        <v>-2663</v>
      </c>
      <c r="M444" s="31">
        <f t="shared" si="123"/>
        <v>-26464</v>
      </c>
      <c r="N444" s="31">
        <f t="shared" si="123"/>
        <v>0</v>
      </c>
      <c r="O444" s="31">
        <f t="shared" si="123"/>
        <v>0</v>
      </c>
      <c r="P444" s="31">
        <f t="shared" si="123"/>
        <v>1</v>
      </c>
      <c r="Q444" s="31">
        <f t="shared" si="123"/>
        <v>23800</v>
      </c>
      <c r="R444" s="39">
        <f t="shared" si="114"/>
        <v>47337</v>
      </c>
    </row>
    <row r="445" spans="1:18" ht="19.5" customHeight="1">
      <c r="A445" s="38"/>
      <c r="B445" s="39"/>
      <c r="C445" s="39"/>
      <c r="D445" s="39"/>
      <c r="E445" s="39"/>
      <c r="F445" s="39"/>
      <c r="G445" s="39"/>
      <c r="H445" s="39"/>
      <c r="I445" s="39"/>
      <c r="J445" s="40" t="s">
        <v>477</v>
      </c>
      <c r="K445" s="31">
        <f aca="true" t="shared" si="124" ref="K445:Q445">SUM(K446:K453)</f>
        <v>21270</v>
      </c>
      <c r="L445" s="31">
        <f t="shared" si="115"/>
        <v>0</v>
      </c>
      <c r="M445" s="31">
        <f t="shared" si="124"/>
        <v>0</v>
      </c>
      <c r="N445" s="31">
        <f t="shared" si="124"/>
        <v>0</v>
      </c>
      <c r="O445" s="31">
        <f t="shared" si="124"/>
        <v>0</v>
      </c>
      <c r="P445" s="31">
        <f t="shared" si="124"/>
        <v>0</v>
      </c>
      <c r="Q445" s="31">
        <f t="shared" si="124"/>
        <v>0</v>
      </c>
      <c r="R445" s="39">
        <f t="shared" si="114"/>
        <v>21270</v>
      </c>
    </row>
    <row r="446" spans="1:18" ht="19.5" customHeight="1">
      <c r="A446" s="38"/>
      <c r="B446" s="39"/>
      <c r="C446" s="39"/>
      <c r="D446" s="39"/>
      <c r="E446" s="39"/>
      <c r="F446" s="39"/>
      <c r="G446" s="39"/>
      <c r="H446" s="39"/>
      <c r="I446" s="39"/>
      <c r="J446" s="41" t="s">
        <v>110</v>
      </c>
      <c r="K446" s="32">
        <v>600</v>
      </c>
      <c r="L446" s="31">
        <f t="shared" si="115"/>
        <v>0</v>
      </c>
      <c r="M446" s="39"/>
      <c r="N446" s="39"/>
      <c r="O446" s="39"/>
      <c r="P446" s="39"/>
      <c r="Q446" s="39"/>
      <c r="R446" s="39">
        <f t="shared" si="114"/>
        <v>600</v>
      </c>
    </row>
    <row r="447" spans="1:18" ht="19.5" customHeight="1">
      <c r="A447" s="38"/>
      <c r="B447" s="39"/>
      <c r="C447" s="39"/>
      <c r="D447" s="39"/>
      <c r="E447" s="39"/>
      <c r="F447" s="39"/>
      <c r="G447" s="39"/>
      <c r="H447" s="39"/>
      <c r="I447" s="39"/>
      <c r="J447" s="41" t="s">
        <v>111</v>
      </c>
      <c r="K447" s="32">
        <v>20</v>
      </c>
      <c r="L447" s="31">
        <f t="shared" si="115"/>
        <v>0</v>
      </c>
      <c r="M447" s="39"/>
      <c r="N447" s="39"/>
      <c r="O447" s="39"/>
      <c r="P447" s="39"/>
      <c r="Q447" s="39"/>
      <c r="R447" s="39">
        <f t="shared" si="114"/>
        <v>20</v>
      </c>
    </row>
    <row r="448" spans="1:18" ht="19.5" customHeight="1">
      <c r="A448" s="38"/>
      <c r="B448" s="39"/>
      <c r="C448" s="39"/>
      <c r="D448" s="39"/>
      <c r="E448" s="39"/>
      <c r="F448" s="39"/>
      <c r="G448" s="39"/>
      <c r="H448" s="39"/>
      <c r="I448" s="39"/>
      <c r="J448" s="41" t="s">
        <v>478</v>
      </c>
      <c r="K448" s="31">
        <v>14000</v>
      </c>
      <c r="L448" s="31">
        <f t="shared" si="115"/>
        <v>0</v>
      </c>
      <c r="M448" s="39"/>
      <c r="N448" s="39"/>
      <c r="O448" s="39"/>
      <c r="P448" s="39"/>
      <c r="Q448" s="39"/>
      <c r="R448" s="39">
        <f t="shared" si="114"/>
        <v>14000</v>
      </c>
    </row>
    <row r="449" spans="1:18" ht="19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41" t="s">
        <v>479</v>
      </c>
      <c r="K449" s="31">
        <v>4000</v>
      </c>
      <c r="L449" s="31">
        <f t="shared" si="115"/>
        <v>0</v>
      </c>
      <c r="M449" s="39"/>
      <c r="N449" s="39"/>
      <c r="O449" s="39"/>
      <c r="P449" s="39"/>
      <c r="Q449" s="39"/>
      <c r="R449" s="39">
        <f t="shared" si="114"/>
        <v>4000</v>
      </c>
    </row>
    <row r="450" spans="1:18" ht="19.5" customHeight="1">
      <c r="A450" s="38"/>
      <c r="B450" s="39"/>
      <c r="C450" s="39"/>
      <c r="D450" s="39"/>
      <c r="E450" s="39"/>
      <c r="F450" s="39"/>
      <c r="G450" s="39"/>
      <c r="H450" s="39"/>
      <c r="I450" s="39"/>
      <c r="J450" s="41" t="s">
        <v>480</v>
      </c>
      <c r="K450" s="32">
        <v>100</v>
      </c>
      <c r="L450" s="31">
        <f t="shared" si="115"/>
        <v>0</v>
      </c>
      <c r="M450" s="39"/>
      <c r="N450" s="39"/>
      <c r="O450" s="39"/>
      <c r="P450" s="39"/>
      <c r="Q450" s="39"/>
      <c r="R450" s="39">
        <f t="shared" si="114"/>
        <v>100</v>
      </c>
    </row>
    <row r="451" spans="1:18" ht="19.5" customHeight="1">
      <c r="A451" s="38"/>
      <c r="B451" s="39"/>
      <c r="C451" s="39"/>
      <c r="D451" s="39"/>
      <c r="E451" s="39"/>
      <c r="F451" s="39"/>
      <c r="G451" s="39"/>
      <c r="H451" s="39"/>
      <c r="I451" s="39"/>
      <c r="J451" s="41" t="s">
        <v>481</v>
      </c>
      <c r="K451" s="32">
        <v>900</v>
      </c>
      <c r="L451" s="31">
        <f t="shared" si="115"/>
        <v>0</v>
      </c>
      <c r="M451" s="39"/>
      <c r="N451" s="39"/>
      <c r="O451" s="39"/>
      <c r="P451" s="39"/>
      <c r="Q451" s="39"/>
      <c r="R451" s="39">
        <f t="shared" si="114"/>
        <v>900</v>
      </c>
    </row>
    <row r="452" spans="1:18" ht="19.5" customHeight="1">
      <c r="A452" s="38"/>
      <c r="B452" s="39"/>
      <c r="C452" s="39"/>
      <c r="D452" s="39"/>
      <c r="E452" s="39"/>
      <c r="F452" s="39"/>
      <c r="G452" s="39"/>
      <c r="H452" s="39"/>
      <c r="I452" s="39"/>
      <c r="J452" s="41" t="s">
        <v>482</v>
      </c>
      <c r="K452" s="32">
        <v>450</v>
      </c>
      <c r="L452" s="31">
        <f t="shared" si="115"/>
        <v>0</v>
      </c>
      <c r="M452" s="39"/>
      <c r="N452" s="39"/>
      <c r="O452" s="39"/>
      <c r="P452" s="39"/>
      <c r="Q452" s="39"/>
      <c r="R452" s="39">
        <f t="shared" si="114"/>
        <v>450</v>
      </c>
    </row>
    <row r="453" spans="1:18" ht="19.5" customHeight="1">
      <c r="A453" s="38"/>
      <c r="B453" s="39"/>
      <c r="C453" s="39"/>
      <c r="D453" s="39"/>
      <c r="E453" s="39"/>
      <c r="F453" s="39"/>
      <c r="G453" s="39"/>
      <c r="H453" s="39"/>
      <c r="I453" s="39"/>
      <c r="J453" s="41" t="s">
        <v>483</v>
      </c>
      <c r="K453" s="31">
        <v>1200</v>
      </c>
      <c r="L453" s="31">
        <f t="shared" si="115"/>
        <v>0</v>
      </c>
      <c r="M453" s="39"/>
      <c r="N453" s="39"/>
      <c r="O453" s="39"/>
      <c r="P453" s="39"/>
      <c r="Q453" s="39"/>
      <c r="R453" s="39">
        <f t="shared" si="114"/>
        <v>1200</v>
      </c>
    </row>
    <row r="454" spans="1:18" ht="19.5" customHeight="1">
      <c r="A454" s="38"/>
      <c r="B454" s="39"/>
      <c r="C454" s="39"/>
      <c r="D454" s="39"/>
      <c r="E454" s="39"/>
      <c r="F454" s="39"/>
      <c r="G454" s="39"/>
      <c r="H454" s="39"/>
      <c r="I454" s="39"/>
      <c r="J454" s="40" t="s">
        <v>484</v>
      </c>
      <c r="K454" s="31">
        <f aca="true" t="shared" si="125" ref="K454:Q454">SUM(K455)</f>
        <v>6000</v>
      </c>
      <c r="L454" s="31">
        <f t="shared" si="115"/>
        <v>0</v>
      </c>
      <c r="M454" s="31">
        <f t="shared" si="125"/>
        <v>0</v>
      </c>
      <c r="N454" s="31">
        <f t="shared" si="125"/>
        <v>0</v>
      </c>
      <c r="O454" s="31">
        <f t="shared" si="125"/>
        <v>0</v>
      </c>
      <c r="P454" s="31">
        <f t="shared" si="125"/>
        <v>0</v>
      </c>
      <c r="Q454" s="31">
        <f t="shared" si="125"/>
        <v>0</v>
      </c>
      <c r="R454" s="39">
        <f t="shared" si="114"/>
        <v>6000</v>
      </c>
    </row>
    <row r="455" spans="1:18" ht="19.5" customHeight="1">
      <c r="A455" s="38"/>
      <c r="B455" s="39"/>
      <c r="C455" s="39"/>
      <c r="D455" s="39"/>
      <c r="E455" s="39"/>
      <c r="F455" s="39"/>
      <c r="G455" s="39"/>
      <c r="H455" s="39"/>
      <c r="I455" s="39"/>
      <c r="J455" s="41" t="s">
        <v>485</v>
      </c>
      <c r="K455" s="31">
        <v>6000</v>
      </c>
      <c r="L455" s="31">
        <f t="shared" si="115"/>
        <v>0</v>
      </c>
      <c r="M455" s="39"/>
      <c r="N455" s="39"/>
      <c r="O455" s="39"/>
      <c r="P455" s="39"/>
      <c r="Q455" s="39"/>
      <c r="R455" s="39">
        <f t="shared" si="114"/>
        <v>6000</v>
      </c>
    </row>
    <row r="456" spans="1:18" ht="19.5" customHeight="1">
      <c r="A456" s="38"/>
      <c r="B456" s="39"/>
      <c r="C456" s="39"/>
      <c r="D456" s="39"/>
      <c r="E456" s="39"/>
      <c r="F456" s="39"/>
      <c r="G456" s="39"/>
      <c r="H456" s="39"/>
      <c r="I456" s="39"/>
      <c r="J456" s="40" t="s">
        <v>486</v>
      </c>
      <c r="K456" s="31">
        <f aca="true" t="shared" si="126" ref="K456:Q456">SUM(K457:K458)</f>
        <v>1500</v>
      </c>
      <c r="L456" s="31">
        <f t="shared" si="115"/>
        <v>1</v>
      </c>
      <c r="M456" s="31">
        <f t="shared" si="126"/>
        <v>0</v>
      </c>
      <c r="N456" s="31">
        <f t="shared" si="126"/>
        <v>0</v>
      </c>
      <c r="O456" s="31">
        <f t="shared" si="126"/>
        <v>0</v>
      </c>
      <c r="P456" s="31">
        <f t="shared" si="126"/>
        <v>1</v>
      </c>
      <c r="Q456" s="31">
        <f t="shared" si="126"/>
        <v>0</v>
      </c>
      <c r="R456" s="39">
        <f t="shared" si="114"/>
        <v>1501</v>
      </c>
    </row>
    <row r="457" spans="1:18" ht="19.5" customHeight="1">
      <c r="A457" s="38"/>
      <c r="B457" s="39"/>
      <c r="C457" s="39"/>
      <c r="D457" s="39"/>
      <c r="E457" s="39"/>
      <c r="F457" s="39"/>
      <c r="G457" s="39"/>
      <c r="H457" s="39"/>
      <c r="I457" s="39"/>
      <c r="J457" s="41" t="s">
        <v>487</v>
      </c>
      <c r="K457" s="32">
        <v>100</v>
      </c>
      <c r="L457" s="31">
        <f t="shared" si="115"/>
        <v>1</v>
      </c>
      <c r="M457" s="39"/>
      <c r="N457" s="39"/>
      <c r="O457" s="39"/>
      <c r="P457" s="39">
        <v>1</v>
      </c>
      <c r="Q457" s="39"/>
      <c r="R457" s="39">
        <f aca="true" t="shared" si="127" ref="R457:R520">K457+L457</f>
        <v>101</v>
      </c>
    </row>
    <row r="458" spans="1:18" ht="19.5" customHeight="1">
      <c r="A458" s="38"/>
      <c r="B458" s="39"/>
      <c r="C458" s="39"/>
      <c r="D458" s="39"/>
      <c r="E458" s="39"/>
      <c r="F458" s="39"/>
      <c r="G458" s="39"/>
      <c r="H458" s="39"/>
      <c r="I458" s="39"/>
      <c r="J458" s="41" t="s">
        <v>488</v>
      </c>
      <c r="K458" s="31">
        <v>1400</v>
      </c>
      <c r="L458" s="31">
        <f aca="true" t="shared" si="128" ref="L458:L521">SUM(,M458,O458,P458,Q458)</f>
        <v>0</v>
      </c>
      <c r="M458" s="39"/>
      <c r="N458" s="39"/>
      <c r="O458" s="39"/>
      <c r="P458" s="39"/>
      <c r="Q458" s="39"/>
      <c r="R458" s="39">
        <f t="shared" si="127"/>
        <v>1400</v>
      </c>
    </row>
    <row r="459" spans="1:18" ht="19.5" customHeight="1">
      <c r="A459" s="38"/>
      <c r="B459" s="39"/>
      <c r="C459" s="39"/>
      <c r="D459" s="39"/>
      <c r="E459" s="39"/>
      <c r="F459" s="39"/>
      <c r="G459" s="39"/>
      <c r="H459" s="39"/>
      <c r="I459" s="39"/>
      <c r="J459" s="40" t="s">
        <v>489</v>
      </c>
      <c r="K459" s="32">
        <f aca="true" t="shared" si="129" ref="K459:Q459">SUM(K460)</f>
        <v>10</v>
      </c>
      <c r="L459" s="31">
        <f t="shared" si="128"/>
        <v>0</v>
      </c>
      <c r="M459" s="32">
        <f t="shared" si="129"/>
        <v>0</v>
      </c>
      <c r="N459" s="32">
        <f t="shared" si="129"/>
        <v>0</v>
      </c>
      <c r="O459" s="32">
        <f t="shared" si="129"/>
        <v>0</v>
      </c>
      <c r="P459" s="32">
        <f t="shared" si="129"/>
        <v>0</v>
      </c>
      <c r="Q459" s="32">
        <f t="shared" si="129"/>
        <v>0</v>
      </c>
      <c r="R459" s="39">
        <f t="shared" si="127"/>
        <v>10</v>
      </c>
    </row>
    <row r="460" spans="1:18" ht="19.5" customHeight="1">
      <c r="A460" s="38"/>
      <c r="B460" s="39"/>
      <c r="C460" s="39"/>
      <c r="D460" s="39"/>
      <c r="E460" s="39"/>
      <c r="F460" s="39"/>
      <c r="G460" s="39"/>
      <c r="H460" s="39"/>
      <c r="I460" s="39"/>
      <c r="J460" s="41" t="s">
        <v>490</v>
      </c>
      <c r="K460" s="32">
        <v>10</v>
      </c>
      <c r="L460" s="31">
        <f t="shared" si="128"/>
        <v>0</v>
      </c>
      <c r="M460" s="39"/>
      <c r="N460" s="39"/>
      <c r="O460" s="39"/>
      <c r="P460" s="39"/>
      <c r="Q460" s="39"/>
      <c r="R460" s="39">
        <f t="shared" si="127"/>
        <v>10</v>
      </c>
    </row>
    <row r="461" spans="1:18" ht="19.5" customHeight="1">
      <c r="A461" s="38"/>
      <c r="B461" s="39"/>
      <c r="C461" s="39"/>
      <c r="D461" s="39"/>
      <c r="E461" s="39"/>
      <c r="F461" s="39"/>
      <c r="G461" s="39"/>
      <c r="H461" s="39"/>
      <c r="I461" s="39"/>
      <c r="J461" s="40" t="s">
        <v>491</v>
      </c>
      <c r="K461" s="31">
        <f aca="true" t="shared" si="130" ref="K461:Q461">SUM(K462:K463)</f>
        <v>18556</v>
      </c>
      <c r="L461" s="31">
        <f t="shared" si="128"/>
        <v>0</v>
      </c>
      <c r="M461" s="31">
        <f t="shared" si="130"/>
        <v>0</v>
      </c>
      <c r="N461" s="31">
        <f t="shared" si="130"/>
        <v>0</v>
      </c>
      <c r="O461" s="31">
        <f t="shared" si="130"/>
        <v>0</v>
      </c>
      <c r="P461" s="31">
        <f t="shared" si="130"/>
        <v>0</v>
      </c>
      <c r="Q461" s="31">
        <f t="shared" si="130"/>
        <v>0</v>
      </c>
      <c r="R461" s="39">
        <f t="shared" si="127"/>
        <v>18556</v>
      </c>
    </row>
    <row r="462" spans="1:18" ht="19.5" customHeight="1">
      <c r="A462" s="38"/>
      <c r="B462" s="39"/>
      <c r="C462" s="39"/>
      <c r="D462" s="39"/>
      <c r="E462" s="39"/>
      <c r="F462" s="39"/>
      <c r="G462" s="39"/>
      <c r="H462" s="39"/>
      <c r="I462" s="39"/>
      <c r="J462" s="41" t="s">
        <v>492</v>
      </c>
      <c r="K462" s="31">
        <v>2556</v>
      </c>
      <c r="L462" s="31">
        <f t="shared" si="128"/>
        <v>0</v>
      </c>
      <c r="M462" s="39"/>
      <c r="N462" s="39"/>
      <c r="O462" s="39"/>
      <c r="P462" s="39"/>
      <c r="Q462" s="39"/>
      <c r="R462" s="39">
        <f t="shared" si="127"/>
        <v>2556</v>
      </c>
    </row>
    <row r="463" spans="1:18" ht="19.5" customHeight="1">
      <c r="A463" s="38"/>
      <c r="B463" s="39"/>
      <c r="C463" s="39"/>
      <c r="D463" s="39"/>
      <c r="E463" s="39"/>
      <c r="F463" s="39"/>
      <c r="G463" s="39"/>
      <c r="H463" s="39"/>
      <c r="I463" s="39"/>
      <c r="J463" s="41" t="s">
        <v>493</v>
      </c>
      <c r="K463" s="31">
        <v>16000</v>
      </c>
      <c r="L463" s="31">
        <f t="shared" si="128"/>
        <v>0</v>
      </c>
      <c r="M463" s="39"/>
      <c r="N463" s="39"/>
      <c r="O463" s="39"/>
      <c r="P463" s="39"/>
      <c r="Q463" s="39"/>
      <c r="R463" s="39">
        <f t="shared" si="127"/>
        <v>16000</v>
      </c>
    </row>
    <row r="464" spans="1:18" ht="19.5" customHeight="1">
      <c r="A464" s="38"/>
      <c r="B464" s="39"/>
      <c r="C464" s="39"/>
      <c r="D464" s="39"/>
      <c r="E464" s="39"/>
      <c r="F464" s="39"/>
      <c r="G464" s="39"/>
      <c r="H464" s="39"/>
      <c r="I464" s="39"/>
      <c r="J464" s="40" t="s">
        <v>494</v>
      </c>
      <c r="K464" s="31">
        <f aca="true" t="shared" si="131" ref="K464:Q464">SUM(K465)</f>
        <v>2664</v>
      </c>
      <c r="L464" s="31">
        <f t="shared" si="128"/>
        <v>-2664</v>
      </c>
      <c r="M464" s="31">
        <f t="shared" si="131"/>
        <v>-26464</v>
      </c>
      <c r="N464" s="31">
        <f t="shared" si="131"/>
        <v>0</v>
      </c>
      <c r="O464" s="31">
        <f t="shared" si="131"/>
        <v>0</v>
      </c>
      <c r="P464" s="31">
        <f t="shared" si="131"/>
        <v>0</v>
      </c>
      <c r="Q464" s="31">
        <f t="shared" si="131"/>
        <v>23800</v>
      </c>
      <c r="R464" s="39">
        <f t="shared" si="127"/>
        <v>0</v>
      </c>
    </row>
    <row r="465" spans="1:18" ht="19.5" customHeight="1">
      <c r="A465" s="38"/>
      <c r="B465" s="39"/>
      <c r="C465" s="39"/>
      <c r="D465" s="39"/>
      <c r="E465" s="39"/>
      <c r="F465" s="39"/>
      <c r="G465" s="39"/>
      <c r="H465" s="39"/>
      <c r="I465" s="39"/>
      <c r="J465" s="41" t="s">
        <v>495</v>
      </c>
      <c r="K465" s="31">
        <v>2664</v>
      </c>
      <c r="L465" s="31">
        <f t="shared" si="128"/>
        <v>-2664</v>
      </c>
      <c r="M465" s="39">
        <f>-49600+23136</f>
        <v>-26464</v>
      </c>
      <c r="N465" s="39"/>
      <c r="O465" s="39"/>
      <c r="P465" s="39"/>
      <c r="Q465" s="39">
        <v>23800</v>
      </c>
      <c r="R465" s="39">
        <f t="shared" si="127"/>
        <v>0</v>
      </c>
    </row>
    <row r="466" spans="1:18" ht="19.5" customHeight="1">
      <c r="A466" s="38"/>
      <c r="B466" s="39"/>
      <c r="C466" s="39"/>
      <c r="D466" s="39"/>
      <c r="E466" s="39"/>
      <c r="F466" s="39"/>
      <c r="G466" s="39"/>
      <c r="H466" s="39"/>
      <c r="I466" s="39"/>
      <c r="J466" s="40" t="s">
        <v>496</v>
      </c>
      <c r="K466" s="31">
        <f aca="true" t="shared" si="132" ref="K466:Q466">SUM(K467,K469,K471,K474,K479,K482,K485)</f>
        <v>42000</v>
      </c>
      <c r="L466" s="31">
        <f t="shared" si="128"/>
        <v>-32253</v>
      </c>
      <c r="M466" s="31">
        <f t="shared" si="132"/>
        <v>-42752</v>
      </c>
      <c r="N466" s="31">
        <f t="shared" si="132"/>
        <v>0</v>
      </c>
      <c r="O466" s="31">
        <f t="shared" si="132"/>
        <v>0</v>
      </c>
      <c r="P466" s="31">
        <f t="shared" si="132"/>
        <v>699</v>
      </c>
      <c r="Q466" s="31">
        <f t="shared" si="132"/>
        <v>9800</v>
      </c>
      <c r="R466" s="39">
        <f t="shared" si="127"/>
        <v>9747</v>
      </c>
    </row>
    <row r="467" spans="1:18" ht="19.5" customHeight="1">
      <c r="A467" s="38"/>
      <c r="B467" s="39"/>
      <c r="C467" s="39"/>
      <c r="D467" s="39"/>
      <c r="E467" s="39"/>
      <c r="F467" s="39"/>
      <c r="G467" s="39"/>
      <c r="H467" s="39"/>
      <c r="I467" s="39"/>
      <c r="J467" s="40" t="s">
        <v>497</v>
      </c>
      <c r="K467" s="32">
        <f aca="true" t="shared" si="133" ref="K467:Q467">SUM(K468)</f>
        <v>500</v>
      </c>
      <c r="L467" s="31">
        <f t="shared" si="128"/>
        <v>699</v>
      </c>
      <c r="M467" s="32">
        <f t="shared" si="133"/>
        <v>0</v>
      </c>
      <c r="N467" s="32">
        <f t="shared" si="133"/>
        <v>0</v>
      </c>
      <c r="O467" s="32">
        <f t="shared" si="133"/>
        <v>0</v>
      </c>
      <c r="P467" s="32">
        <f t="shared" si="133"/>
        <v>699</v>
      </c>
      <c r="Q467" s="32">
        <f t="shared" si="133"/>
        <v>0</v>
      </c>
      <c r="R467" s="39">
        <f t="shared" si="127"/>
        <v>1199</v>
      </c>
    </row>
    <row r="468" spans="1:18" ht="19.5" customHeight="1">
      <c r="A468" s="38"/>
      <c r="B468" s="39"/>
      <c r="C468" s="39"/>
      <c r="D468" s="39"/>
      <c r="E468" s="39"/>
      <c r="F468" s="39"/>
      <c r="G468" s="39"/>
      <c r="H468" s="39"/>
      <c r="I468" s="39"/>
      <c r="J468" s="41" t="s">
        <v>498</v>
      </c>
      <c r="K468" s="32">
        <v>500</v>
      </c>
      <c r="L468" s="31">
        <f t="shared" si="128"/>
        <v>699</v>
      </c>
      <c r="M468" s="39"/>
      <c r="N468" s="39"/>
      <c r="O468" s="39"/>
      <c r="P468" s="39">
        <v>699</v>
      </c>
      <c r="Q468" s="39"/>
      <c r="R468" s="39">
        <f t="shared" si="127"/>
        <v>1199</v>
      </c>
    </row>
    <row r="469" spans="1:18" ht="19.5" customHeight="1">
      <c r="A469" s="38"/>
      <c r="B469" s="39"/>
      <c r="C469" s="39"/>
      <c r="D469" s="39"/>
      <c r="E469" s="39"/>
      <c r="F469" s="39"/>
      <c r="G469" s="39"/>
      <c r="H469" s="39"/>
      <c r="I469" s="39"/>
      <c r="J469" s="40" t="s">
        <v>499</v>
      </c>
      <c r="K469" s="32">
        <f aca="true" t="shared" si="134" ref="K469:Q469">SUM(K470)</f>
        <v>600</v>
      </c>
      <c r="L469" s="31">
        <f t="shared" si="128"/>
        <v>0</v>
      </c>
      <c r="M469" s="32">
        <f t="shared" si="134"/>
        <v>0</v>
      </c>
      <c r="N469" s="32">
        <f t="shared" si="134"/>
        <v>0</v>
      </c>
      <c r="O469" s="32">
        <f t="shared" si="134"/>
        <v>0</v>
      </c>
      <c r="P469" s="32">
        <f t="shared" si="134"/>
        <v>0</v>
      </c>
      <c r="Q469" s="32">
        <f t="shared" si="134"/>
        <v>0</v>
      </c>
      <c r="R469" s="39">
        <f t="shared" si="127"/>
        <v>600</v>
      </c>
    </row>
    <row r="470" spans="1:18" ht="19.5" customHeight="1">
      <c r="A470" s="38"/>
      <c r="B470" s="39"/>
      <c r="C470" s="39"/>
      <c r="D470" s="39"/>
      <c r="E470" s="39"/>
      <c r="F470" s="39"/>
      <c r="G470" s="39"/>
      <c r="H470" s="39"/>
      <c r="I470" s="39"/>
      <c r="J470" s="41" t="s">
        <v>500</v>
      </c>
      <c r="K470" s="32">
        <v>600</v>
      </c>
      <c r="L470" s="31">
        <f t="shared" si="128"/>
        <v>0</v>
      </c>
      <c r="M470" s="39"/>
      <c r="N470" s="39"/>
      <c r="O470" s="39"/>
      <c r="P470" s="39"/>
      <c r="Q470" s="39"/>
      <c r="R470" s="39">
        <f t="shared" si="127"/>
        <v>600</v>
      </c>
    </row>
    <row r="471" spans="1:18" ht="19.5" customHeight="1">
      <c r="A471" s="38"/>
      <c r="B471" s="39"/>
      <c r="C471" s="39"/>
      <c r="D471" s="39"/>
      <c r="E471" s="39"/>
      <c r="F471" s="39"/>
      <c r="G471" s="39"/>
      <c r="H471" s="39"/>
      <c r="I471" s="39"/>
      <c r="J471" s="40" t="s">
        <v>501</v>
      </c>
      <c r="K471" s="32">
        <f aca="true" t="shared" si="135" ref="K471:Q471">SUM(K472:K473)</f>
        <v>460</v>
      </c>
      <c r="L471" s="31">
        <f t="shared" si="128"/>
        <v>0</v>
      </c>
      <c r="M471" s="32">
        <f t="shared" si="135"/>
        <v>0</v>
      </c>
      <c r="N471" s="32">
        <f t="shared" si="135"/>
        <v>0</v>
      </c>
      <c r="O471" s="32">
        <f t="shared" si="135"/>
        <v>0</v>
      </c>
      <c r="P471" s="32">
        <f t="shared" si="135"/>
        <v>0</v>
      </c>
      <c r="Q471" s="32">
        <f t="shared" si="135"/>
        <v>0</v>
      </c>
      <c r="R471" s="39">
        <f t="shared" si="127"/>
        <v>460</v>
      </c>
    </row>
    <row r="472" spans="1:18" ht="19.5" customHeight="1">
      <c r="A472" s="38"/>
      <c r="B472" s="39"/>
      <c r="C472" s="39"/>
      <c r="D472" s="39"/>
      <c r="E472" s="39"/>
      <c r="F472" s="39"/>
      <c r="G472" s="39"/>
      <c r="H472" s="39"/>
      <c r="I472" s="39"/>
      <c r="J472" s="41" t="s">
        <v>110</v>
      </c>
      <c r="K472" s="32">
        <v>450</v>
      </c>
      <c r="L472" s="31">
        <f t="shared" si="128"/>
        <v>0</v>
      </c>
      <c r="M472" s="39"/>
      <c r="N472" s="39"/>
      <c r="O472" s="39"/>
      <c r="P472" s="39"/>
      <c r="Q472" s="39"/>
      <c r="R472" s="39">
        <f t="shared" si="127"/>
        <v>450</v>
      </c>
    </row>
    <row r="473" spans="1:18" ht="19.5" customHeight="1">
      <c r="A473" s="38"/>
      <c r="B473" s="39"/>
      <c r="C473" s="39"/>
      <c r="D473" s="39"/>
      <c r="E473" s="39"/>
      <c r="F473" s="39"/>
      <c r="G473" s="39"/>
      <c r="H473" s="39"/>
      <c r="I473" s="39"/>
      <c r="J473" s="41" t="s">
        <v>502</v>
      </c>
      <c r="K473" s="32">
        <v>10</v>
      </c>
      <c r="L473" s="31">
        <f t="shared" si="128"/>
        <v>0</v>
      </c>
      <c r="M473" s="39"/>
      <c r="N473" s="39"/>
      <c r="O473" s="39"/>
      <c r="P473" s="39"/>
      <c r="Q473" s="39"/>
      <c r="R473" s="39">
        <f t="shared" si="127"/>
        <v>10</v>
      </c>
    </row>
    <row r="474" spans="1:18" ht="19.5" customHeight="1">
      <c r="A474" s="38"/>
      <c r="B474" s="39"/>
      <c r="C474" s="39"/>
      <c r="D474" s="39"/>
      <c r="E474" s="39"/>
      <c r="F474" s="39"/>
      <c r="G474" s="39"/>
      <c r="H474" s="39"/>
      <c r="I474" s="39"/>
      <c r="J474" s="40" t="s">
        <v>503</v>
      </c>
      <c r="K474" s="31">
        <f aca="true" t="shared" si="136" ref="K474:Q474">SUM(K475:K478)</f>
        <v>1650</v>
      </c>
      <c r="L474" s="31">
        <f t="shared" si="128"/>
        <v>0</v>
      </c>
      <c r="M474" s="31">
        <f t="shared" si="136"/>
        <v>0</v>
      </c>
      <c r="N474" s="31">
        <f t="shared" si="136"/>
        <v>0</v>
      </c>
      <c r="O474" s="31">
        <f t="shared" si="136"/>
        <v>0</v>
      </c>
      <c r="P474" s="31">
        <f t="shared" si="136"/>
        <v>0</v>
      </c>
      <c r="Q474" s="31">
        <f t="shared" si="136"/>
        <v>0</v>
      </c>
      <c r="R474" s="39">
        <f t="shared" si="127"/>
        <v>1650</v>
      </c>
    </row>
    <row r="475" spans="1:18" ht="19.5" customHeight="1">
      <c r="A475" s="38"/>
      <c r="B475" s="39"/>
      <c r="C475" s="39"/>
      <c r="D475" s="39"/>
      <c r="E475" s="39"/>
      <c r="F475" s="39"/>
      <c r="G475" s="39"/>
      <c r="H475" s="39"/>
      <c r="I475" s="39"/>
      <c r="J475" s="41" t="s">
        <v>110</v>
      </c>
      <c r="K475" s="32">
        <v>450</v>
      </c>
      <c r="L475" s="31">
        <f t="shared" si="128"/>
        <v>0</v>
      </c>
      <c r="M475" s="39"/>
      <c r="N475" s="39"/>
      <c r="O475" s="39"/>
      <c r="P475" s="39"/>
      <c r="Q475" s="39"/>
      <c r="R475" s="39">
        <f t="shared" si="127"/>
        <v>450</v>
      </c>
    </row>
    <row r="476" spans="1:18" ht="19.5" customHeight="1">
      <c r="A476" s="38"/>
      <c r="B476" s="39"/>
      <c r="C476" s="39"/>
      <c r="D476" s="39"/>
      <c r="E476" s="39"/>
      <c r="F476" s="39"/>
      <c r="G476" s="39"/>
      <c r="H476" s="39"/>
      <c r="I476" s="39"/>
      <c r="J476" s="41" t="s">
        <v>504</v>
      </c>
      <c r="K476" s="32">
        <v>150</v>
      </c>
      <c r="L476" s="31">
        <f t="shared" si="128"/>
        <v>0</v>
      </c>
      <c r="M476" s="39"/>
      <c r="N476" s="39"/>
      <c r="O476" s="39"/>
      <c r="P476" s="39"/>
      <c r="Q476" s="39"/>
      <c r="R476" s="39">
        <f t="shared" si="127"/>
        <v>150</v>
      </c>
    </row>
    <row r="477" spans="1:18" ht="19.5" customHeight="1">
      <c r="A477" s="38"/>
      <c r="B477" s="39"/>
      <c r="C477" s="39"/>
      <c r="D477" s="39"/>
      <c r="E477" s="39"/>
      <c r="F477" s="39"/>
      <c r="G477" s="39"/>
      <c r="H477" s="39"/>
      <c r="I477" s="39"/>
      <c r="J477" s="41" t="s">
        <v>505</v>
      </c>
      <c r="K477" s="32">
        <v>50</v>
      </c>
      <c r="L477" s="31">
        <f t="shared" si="128"/>
        <v>0</v>
      </c>
      <c r="M477" s="39"/>
      <c r="N477" s="39"/>
      <c r="O477" s="39"/>
      <c r="P477" s="39"/>
      <c r="Q477" s="39"/>
      <c r="R477" s="39">
        <f t="shared" si="127"/>
        <v>50</v>
      </c>
    </row>
    <row r="478" spans="1:18" ht="19.5" customHeight="1">
      <c r="A478" s="38"/>
      <c r="B478" s="39"/>
      <c r="C478" s="39"/>
      <c r="D478" s="39"/>
      <c r="E478" s="39"/>
      <c r="F478" s="39"/>
      <c r="G478" s="39"/>
      <c r="H478" s="39"/>
      <c r="I478" s="39"/>
      <c r="J478" s="41" t="s">
        <v>506</v>
      </c>
      <c r="K478" s="31">
        <v>1000</v>
      </c>
      <c r="L478" s="31">
        <f t="shared" si="128"/>
        <v>0</v>
      </c>
      <c r="M478" s="39"/>
      <c r="N478" s="39"/>
      <c r="O478" s="39"/>
      <c r="P478" s="39"/>
      <c r="Q478" s="39"/>
      <c r="R478" s="39">
        <f t="shared" si="127"/>
        <v>1000</v>
      </c>
    </row>
    <row r="479" spans="1:18" ht="19.5" customHeight="1">
      <c r="A479" s="38"/>
      <c r="B479" s="39"/>
      <c r="C479" s="39"/>
      <c r="D479" s="39"/>
      <c r="E479" s="39"/>
      <c r="F479" s="39"/>
      <c r="G479" s="39"/>
      <c r="H479" s="39"/>
      <c r="I479" s="39"/>
      <c r="J479" s="40" t="s">
        <v>507</v>
      </c>
      <c r="K479" s="32">
        <f aca="true" t="shared" si="137" ref="K479:Q479">SUM(K480:K481)</f>
        <v>500</v>
      </c>
      <c r="L479" s="31">
        <f t="shared" si="128"/>
        <v>0</v>
      </c>
      <c r="M479" s="32">
        <f t="shared" si="137"/>
        <v>0</v>
      </c>
      <c r="N479" s="32">
        <f t="shared" si="137"/>
        <v>0</v>
      </c>
      <c r="O479" s="32">
        <f t="shared" si="137"/>
        <v>0</v>
      </c>
      <c r="P479" s="32">
        <f t="shared" si="137"/>
        <v>0</v>
      </c>
      <c r="Q479" s="32">
        <f t="shared" si="137"/>
        <v>0</v>
      </c>
      <c r="R479" s="39">
        <f t="shared" si="127"/>
        <v>500</v>
      </c>
    </row>
    <row r="480" spans="1:18" ht="19.5" customHeight="1">
      <c r="A480" s="38"/>
      <c r="B480" s="39"/>
      <c r="C480" s="39"/>
      <c r="D480" s="39"/>
      <c r="E480" s="39"/>
      <c r="F480" s="39"/>
      <c r="G480" s="39"/>
      <c r="H480" s="39"/>
      <c r="I480" s="39"/>
      <c r="J480" s="41" t="s">
        <v>110</v>
      </c>
      <c r="K480" s="32">
        <v>400</v>
      </c>
      <c r="L480" s="31">
        <f t="shared" si="128"/>
        <v>0</v>
      </c>
      <c r="M480" s="39"/>
      <c r="N480" s="39"/>
      <c r="O480" s="39"/>
      <c r="P480" s="39"/>
      <c r="Q480" s="39"/>
      <c r="R480" s="39">
        <f t="shared" si="127"/>
        <v>400</v>
      </c>
    </row>
    <row r="481" spans="1:18" ht="19.5" customHeight="1">
      <c r="A481" s="38"/>
      <c r="B481" s="39"/>
      <c r="C481" s="39"/>
      <c r="D481" s="39"/>
      <c r="E481" s="39"/>
      <c r="F481" s="39"/>
      <c r="G481" s="39"/>
      <c r="H481" s="39"/>
      <c r="I481" s="39"/>
      <c r="J481" s="41" t="s">
        <v>111</v>
      </c>
      <c r="K481" s="32">
        <v>100</v>
      </c>
      <c r="L481" s="31">
        <f t="shared" si="128"/>
        <v>0</v>
      </c>
      <c r="M481" s="39"/>
      <c r="N481" s="39"/>
      <c r="O481" s="39"/>
      <c r="P481" s="39"/>
      <c r="Q481" s="39"/>
      <c r="R481" s="39">
        <f t="shared" si="127"/>
        <v>100</v>
      </c>
    </row>
    <row r="482" spans="1:18" ht="19.5" customHeight="1">
      <c r="A482" s="38"/>
      <c r="B482" s="39"/>
      <c r="C482" s="39"/>
      <c r="D482" s="39"/>
      <c r="E482" s="39"/>
      <c r="F482" s="39"/>
      <c r="G482" s="39"/>
      <c r="H482" s="39"/>
      <c r="I482" s="39"/>
      <c r="J482" s="40" t="s">
        <v>508</v>
      </c>
      <c r="K482" s="31">
        <f aca="true" t="shared" si="138" ref="K482:Q482">SUM(K483:K484)</f>
        <v>5100</v>
      </c>
      <c r="L482" s="31">
        <f t="shared" si="128"/>
        <v>0</v>
      </c>
      <c r="M482" s="31">
        <f t="shared" si="138"/>
        <v>0</v>
      </c>
      <c r="N482" s="31">
        <f t="shared" si="138"/>
        <v>0</v>
      </c>
      <c r="O482" s="31">
        <f t="shared" si="138"/>
        <v>0</v>
      </c>
      <c r="P482" s="31">
        <f t="shared" si="138"/>
        <v>0</v>
      </c>
      <c r="Q482" s="31">
        <f t="shared" si="138"/>
        <v>0</v>
      </c>
      <c r="R482" s="39">
        <f t="shared" si="127"/>
        <v>5100</v>
      </c>
    </row>
    <row r="483" spans="1:18" ht="19.5" customHeight="1">
      <c r="A483" s="38"/>
      <c r="B483" s="39"/>
      <c r="C483" s="39"/>
      <c r="D483" s="39"/>
      <c r="E483" s="39"/>
      <c r="F483" s="39"/>
      <c r="G483" s="39"/>
      <c r="H483" s="39"/>
      <c r="I483" s="39"/>
      <c r="J483" s="41" t="s">
        <v>509</v>
      </c>
      <c r="K483" s="32">
        <v>100</v>
      </c>
      <c r="L483" s="31">
        <f t="shared" si="128"/>
        <v>0</v>
      </c>
      <c r="M483" s="39"/>
      <c r="N483" s="39"/>
      <c r="O483" s="39"/>
      <c r="P483" s="39"/>
      <c r="Q483" s="39"/>
      <c r="R483" s="39">
        <f t="shared" si="127"/>
        <v>100</v>
      </c>
    </row>
    <row r="484" spans="1:18" ht="19.5" customHeight="1">
      <c r="A484" s="38"/>
      <c r="B484" s="39"/>
      <c r="C484" s="39"/>
      <c r="D484" s="39"/>
      <c r="E484" s="39"/>
      <c r="F484" s="39"/>
      <c r="G484" s="39"/>
      <c r="H484" s="39"/>
      <c r="I484" s="39"/>
      <c r="J484" s="41" t="s">
        <v>510</v>
      </c>
      <c r="K484" s="31">
        <v>5000</v>
      </c>
      <c r="L484" s="31">
        <f t="shared" si="128"/>
        <v>0</v>
      </c>
      <c r="M484" s="39"/>
      <c r="N484" s="39"/>
      <c r="O484" s="39"/>
      <c r="P484" s="39"/>
      <c r="Q484" s="39"/>
      <c r="R484" s="39">
        <f t="shared" si="127"/>
        <v>5000</v>
      </c>
    </row>
    <row r="485" spans="1:18" ht="19.5" customHeight="1">
      <c r="A485" s="38"/>
      <c r="B485" s="39"/>
      <c r="C485" s="39"/>
      <c r="D485" s="39"/>
      <c r="E485" s="39"/>
      <c r="F485" s="39"/>
      <c r="G485" s="39"/>
      <c r="H485" s="39"/>
      <c r="I485" s="39"/>
      <c r="J485" s="40" t="s">
        <v>511</v>
      </c>
      <c r="K485" s="31">
        <f aca="true" t="shared" si="139" ref="K485:Q485">SUM(K486)</f>
        <v>33190</v>
      </c>
      <c r="L485" s="31">
        <f t="shared" si="128"/>
        <v>-32952</v>
      </c>
      <c r="M485" s="31">
        <f t="shared" si="139"/>
        <v>-42752</v>
      </c>
      <c r="N485" s="31">
        <f t="shared" si="139"/>
        <v>0</v>
      </c>
      <c r="O485" s="31">
        <f t="shared" si="139"/>
        <v>0</v>
      </c>
      <c r="P485" s="31">
        <f t="shared" si="139"/>
        <v>0</v>
      </c>
      <c r="Q485" s="31">
        <f t="shared" si="139"/>
        <v>9800</v>
      </c>
      <c r="R485" s="39">
        <f t="shared" si="127"/>
        <v>238</v>
      </c>
    </row>
    <row r="486" spans="1:18" ht="19.5" customHeight="1">
      <c r="A486" s="38"/>
      <c r="B486" s="39"/>
      <c r="C486" s="39"/>
      <c r="D486" s="39"/>
      <c r="E486" s="39"/>
      <c r="F486" s="39"/>
      <c r="G486" s="39"/>
      <c r="H486" s="39"/>
      <c r="I486" s="39"/>
      <c r="J486" s="41" t="s">
        <v>512</v>
      </c>
      <c r="K486" s="31">
        <v>33190</v>
      </c>
      <c r="L486" s="31">
        <f t="shared" si="128"/>
        <v>-32952</v>
      </c>
      <c r="M486" s="39">
        <f>-19600-23136-16</f>
        <v>-42752</v>
      </c>
      <c r="N486" s="39"/>
      <c r="O486" s="39"/>
      <c r="P486" s="39"/>
      <c r="Q486" s="39">
        <v>9800</v>
      </c>
      <c r="R486" s="39">
        <f t="shared" si="127"/>
        <v>238</v>
      </c>
    </row>
    <row r="487" spans="1:18" ht="19.5" customHeight="1">
      <c r="A487" s="38"/>
      <c r="B487" s="39"/>
      <c r="C487" s="39"/>
      <c r="D487" s="39"/>
      <c r="E487" s="39"/>
      <c r="F487" s="39"/>
      <c r="G487" s="39"/>
      <c r="H487" s="39"/>
      <c r="I487" s="39"/>
      <c r="J487" s="40" t="s">
        <v>513</v>
      </c>
      <c r="K487" s="31">
        <f aca="true" t="shared" si="140" ref="K487:Q487">SUM(K488,K492,K497,K500)</f>
        <v>4500</v>
      </c>
      <c r="L487" s="31">
        <f t="shared" si="128"/>
        <v>2252</v>
      </c>
      <c r="M487" s="31">
        <f t="shared" si="140"/>
        <v>0</v>
      </c>
      <c r="N487" s="31">
        <f t="shared" si="140"/>
        <v>0</v>
      </c>
      <c r="O487" s="31">
        <f t="shared" si="140"/>
        <v>0</v>
      </c>
      <c r="P487" s="31">
        <f t="shared" si="140"/>
        <v>2252</v>
      </c>
      <c r="Q487" s="31">
        <f t="shared" si="140"/>
        <v>0</v>
      </c>
      <c r="R487" s="39">
        <f t="shared" si="127"/>
        <v>6752</v>
      </c>
    </row>
    <row r="488" spans="1:18" ht="19.5" customHeight="1">
      <c r="A488" s="38"/>
      <c r="B488" s="39"/>
      <c r="C488" s="39"/>
      <c r="D488" s="39"/>
      <c r="E488" s="39"/>
      <c r="F488" s="39"/>
      <c r="G488" s="39"/>
      <c r="H488" s="39"/>
      <c r="I488" s="39"/>
      <c r="J488" s="40" t="s">
        <v>514</v>
      </c>
      <c r="K488" s="32">
        <f aca="true" t="shared" si="141" ref="K488:Q488">SUM(K489:K491)</f>
        <v>520</v>
      </c>
      <c r="L488" s="31">
        <f t="shared" si="128"/>
        <v>580</v>
      </c>
      <c r="M488" s="32">
        <f t="shared" si="141"/>
        <v>0</v>
      </c>
      <c r="N488" s="32">
        <f t="shared" si="141"/>
        <v>0</v>
      </c>
      <c r="O488" s="32">
        <f t="shared" si="141"/>
        <v>0</v>
      </c>
      <c r="P488" s="32">
        <f t="shared" si="141"/>
        <v>580</v>
      </c>
      <c r="Q488" s="32">
        <f t="shared" si="141"/>
        <v>0</v>
      </c>
      <c r="R488" s="39">
        <f t="shared" si="127"/>
        <v>1100</v>
      </c>
    </row>
    <row r="489" spans="1:18" ht="19.5" customHeight="1">
      <c r="A489" s="38"/>
      <c r="B489" s="39"/>
      <c r="C489" s="39"/>
      <c r="D489" s="39"/>
      <c r="E489" s="39"/>
      <c r="F489" s="39"/>
      <c r="G489" s="39"/>
      <c r="H489" s="39"/>
      <c r="I489" s="39"/>
      <c r="J489" s="41" t="s">
        <v>515</v>
      </c>
      <c r="K489" s="32">
        <v>10</v>
      </c>
      <c r="L489" s="31">
        <f t="shared" si="128"/>
        <v>0</v>
      </c>
      <c r="M489" s="39"/>
      <c r="N489" s="39"/>
      <c r="O489" s="39"/>
      <c r="P489" s="39"/>
      <c r="Q489" s="39"/>
      <c r="R489" s="39">
        <f t="shared" si="127"/>
        <v>10</v>
      </c>
    </row>
    <row r="490" spans="1:18" ht="19.5" customHeight="1">
      <c r="A490" s="38"/>
      <c r="B490" s="39"/>
      <c r="C490" s="39"/>
      <c r="D490" s="39"/>
      <c r="E490" s="39"/>
      <c r="F490" s="39"/>
      <c r="G490" s="39"/>
      <c r="H490" s="39"/>
      <c r="I490" s="39"/>
      <c r="J490" s="41" t="s">
        <v>125</v>
      </c>
      <c r="K490" s="32">
        <v>10</v>
      </c>
      <c r="L490" s="31">
        <f t="shared" si="128"/>
        <v>0</v>
      </c>
      <c r="M490" s="39"/>
      <c r="N490" s="39"/>
      <c r="O490" s="39"/>
      <c r="P490" s="39"/>
      <c r="Q490" s="39"/>
      <c r="R490" s="39">
        <f t="shared" si="127"/>
        <v>10</v>
      </c>
    </row>
    <row r="491" spans="1:18" ht="19.5" customHeight="1">
      <c r="A491" s="38"/>
      <c r="B491" s="39"/>
      <c r="C491" s="39"/>
      <c r="D491" s="39"/>
      <c r="E491" s="39"/>
      <c r="F491" s="39"/>
      <c r="G491" s="39"/>
      <c r="H491" s="39"/>
      <c r="I491" s="39"/>
      <c r="J491" s="41" t="s">
        <v>516</v>
      </c>
      <c r="K491" s="32">
        <v>500</v>
      </c>
      <c r="L491" s="31">
        <f t="shared" si="128"/>
        <v>580</v>
      </c>
      <c r="M491" s="39"/>
      <c r="N491" s="39"/>
      <c r="O491" s="39"/>
      <c r="P491" s="39">
        <v>580</v>
      </c>
      <c r="Q491" s="39"/>
      <c r="R491" s="39">
        <f t="shared" si="127"/>
        <v>1080</v>
      </c>
    </row>
    <row r="492" spans="1:18" ht="19.5" customHeight="1">
      <c r="A492" s="38"/>
      <c r="B492" s="39"/>
      <c r="C492" s="39"/>
      <c r="D492" s="39"/>
      <c r="E492" s="39"/>
      <c r="F492" s="39"/>
      <c r="G492" s="39"/>
      <c r="H492" s="39"/>
      <c r="I492" s="39"/>
      <c r="J492" s="40" t="s">
        <v>517</v>
      </c>
      <c r="K492" s="31">
        <f aca="true" t="shared" si="142" ref="K492:Q492">SUM(K493:K496)</f>
        <v>1320</v>
      </c>
      <c r="L492" s="31">
        <f t="shared" si="128"/>
        <v>20</v>
      </c>
      <c r="M492" s="31">
        <f t="shared" si="142"/>
        <v>0</v>
      </c>
      <c r="N492" s="31">
        <f t="shared" si="142"/>
        <v>0</v>
      </c>
      <c r="O492" s="31">
        <f t="shared" si="142"/>
        <v>0</v>
      </c>
      <c r="P492" s="31">
        <f t="shared" si="142"/>
        <v>20</v>
      </c>
      <c r="Q492" s="31">
        <f t="shared" si="142"/>
        <v>0</v>
      </c>
      <c r="R492" s="39">
        <f t="shared" si="127"/>
        <v>1340</v>
      </c>
    </row>
    <row r="493" spans="1:18" ht="19.5" customHeight="1">
      <c r="A493" s="38"/>
      <c r="B493" s="39"/>
      <c r="C493" s="39"/>
      <c r="D493" s="39"/>
      <c r="E493" s="39"/>
      <c r="F493" s="39"/>
      <c r="G493" s="39"/>
      <c r="H493" s="39"/>
      <c r="I493" s="39"/>
      <c r="J493" s="41" t="s">
        <v>110</v>
      </c>
      <c r="K493" s="32">
        <v>170</v>
      </c>
      <c r="L493" s="31">
        <f t="shared" si="128"/>
        <v>0</v>
      </c>
      <c r="M493" s="39"/>
      <c r="N493" s="39"/>
      <c r="O493" s="39"/>
      <c r="P493" s="39"/>
      <c r="Q493" s="39"/>
      <c r="R493" s="39">
        <f t="shared" si="127"/>
        <v>170</v>
      </c>
    </row>
    <row r="494" spans="1:18" ht="19.5" customHeight="1">
      <c r="A494" s="38"/>
      <c r="B494" s="39"/>
      <c r="C494" s="39"/>
      <c r="D494" s="39"/>
      <c r="E494" s="39"/>
      <c r="F494" s="39"/>
      <c r="G494" s="39"/>
      <c r="H494" s="39"/>
      <c r="I494" s="39"/>
      <c r="J494" s="41" t="s">
        <v>518</v>
      </c>
      <c r="K494" s="31">
        <v>1000</v>
      </c>
      <c r="L494" s="31">
        <f t="shared" si="128"/>
        <v>20</v>
      </c>
      <c r="M494" s="39"/>
      <c r="N494" s="39"/>
      <c r="O494" s="39"/>
      <c r="P494" s="39">
        <v>20</v>
      </c>
      <c r="Q494" s="39"/>
      <c r="R494" s="39">
        <f t="shared" si="127"/>
        <v>1020</v>
      </c>
    </row>
    <row r="495" spans="1:18" ht="19.5" customHeight="1">
      <c r="A495" s="38"/>
      <c r="B495" s="39"/>
      <c r="C495" s="39"/>
      <c r="D495" s="39"/>
      <c r="E495" s="39"/>
      <c r="F495" s="39"/>
      <c r="G495" s="39"/>
      <c r="H495" s="39"/>
      <c r="I495" s="39"/>
      <c r="J495" s="41" t="s">
        <v>519</v>
      </c>
      <c r="K495" s="32">
        <v>50</v>
      </c>
      <c r="L495" s="31">
        <f t="shared" si="128"/>
        <v>0</v>
      </c>
      <c r="M495" s="39"/>
      <c r="N495" s="39"/>
      <c r="O495" s="39"/>
      <c r="P495" s="39"/>
      <c r="Q495" s="39"/>
      <c r="R495" s="39">
        <f t="shared" si="127"/>
        <v>50</v>
      </c>
    </row>
    <row r="496" spans="1:18" ht="19.5" customHeight="1">
      <c r="A496" s="38"/>
      <c r="B496" s="39"/>
      <c r="C496" s="39"/>
      <c r="D496" s="39"/>
      <c r="E496" s="39"/>
      <c r="F496" s="39"/>
      <c r="G496" s="39"/>
      <c r="H496" s="39"/>
      <c r="I496" s="39"/>
      <c r="J496" s="41" t="s">
        <v>520</v>
      </c>
      <c r="K496" s="32">
        <v>100</v>
      </c>
      <c r="L496" s="31">
        <f t="shared" si="128"/>
        <v>0</v>
      </c>
      <c r="M496" s="39"/>
      <c r="N496" s="39"/>
      <c r="O496" s="39"/>
      <c r="P496" s="39"/>
      <c r="Q496" s="39"/>
      <c r="R496" s="39">
        <f t="shared" si="127"/>
        <v>100</v>
      </c>
    </row>
    <row r="497" spans="1:18" ht="19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40" t="s">
        <v>521</v>
      </c>
      <c r="K497" s="31">
        <f aca="true" t="shared" si="143" ref="K497:Q497">SUM(K498:K499)</f>
        <v>1850</v>
      </c>
      <c r="L497" s="31">
        <f t="shared" si="128"/>
        <v>152</v>
      </c>
      <c r="M497" s="31">
        <f t="shared" si="143"/>
        <v>0</v>
      </c>
      <c r="N497" s="31">
        <f t="shared" si="143"/>
        <v>0</v>
      </c>
      <c r="O497" s="31">
        <f t="shared" si="143"/>
        <v>0</v>
      </c>
      <c r="P497" s="31">
        <f t="shared" si="143"/>
        <v>152</v>
      </c>
      <c r="Q497" s="31">
        <f t="shared" si="143"/>
        <v>0</v>
      </c>
      <c r="R497" s="39">
        <f t="shared" si="127"/>
        <v>2002</v>
      </c>
    </row>
    <row r="498" spans="1:18" ht="19.5" customHeight="1">
      <c r="A498" s="38"/>
      <c r="B498" s="39"/>
      <c r="C498" s="39"/>
      <c r="D498" s="39"/>
      <c r="E498" s="39"/>
      <c r="F498" s="39"/>
      <c r="G498" s="39"/>
      <c r="H498" s="39"/>
      <c r="I498" s="39"/>
      <c r="J498" s="41" t="s">
        <v>110</v>
      </c>
      <c r="K498" s="32">
        <v>350</v>
      </c>
      <c r="L498" s="31">
        <f t="shared" si="128"/>
        <v>0</v>
      </c>
      <c r="M498" s="39"/>
      <c r="N498" s="39"/>
      <c r="O498" s="39"/>
      <c r="P498" s="39"/>
      <c r="Q498" s="39"/>
      <c r="R498" s="39">
        <f t="shared" si="127"/>
        <v>350</v>
      </c>
    </row>
    <row r="499" spans="1:18" ht="19.5" customHeight="1">
      <c r="A499" s="38"/>
      <c r="B499" s="39"/>
      <c r="C499" s="39"/>
      <c r="D499" s="39"/>
      <c r="E499" s="39"/>
      <c r="F499" s="39"/>
      <c r="G499" s="39"/>
      <c r="H499" s="39"/>
      <c r="I499" s="39"/>
      <c r="J499" s="41" t="s">
        <v>522</v>
      </c>
      <c r="K499" s="31">
        <v>1500</v>
      </c>
      <c r="L499" s="31">
        <f t="shared" si="128"/>
        <v>152</v>
      </c>
      <c r="M499" s="39"/>
      <c r="N499" s="39"/>
      <c r="O499" s="39"/>
      <c r="P499" s="39">
        <v>152</v>
      </c>
      <c r="Q499" s="39"/>
      <c r="R499" s="39">
        <f t="shared" si="127"/>
        <v>1652</v>
      </c>
    </row>
    <row r="500" spans="1:18" ht="19.5" customHeight="1">
      <c r="A500" s="38"/>
      <c r="B500" s="39"/>
      <c r="C500" s="39"/>
      <c r="D500" s="39"/>
      <c r="E500" s="39"/>
      <c r="F500" s="39"/>
      <c r="G500" s="39"/>
      <c r="H500" s="39"/>
      <c r="I500" s="39"/>
      <c r="J500" s="40" t="s">
        <v>523</v>
      </c>
      <c r="K500" s="32">
        <f aca="true" t="shared" si="144" ref="K500:Q500">SUM(K501)</f>
        <v>810</v>
      </c>
      <c r="L500" s="31">
        <f t="shared" si="128"/>
        <v>1500</v>
      </c>
      <c r="M500" s="32">
        <f t="shared" si="144"/>
        <v>0</v>
      </c>
      <c r="N500" s="32">
        <f t="shared" si="144"/>
        <v>0</v>
      </c>
      <c r="O500" s="32">
        <f t="shared" si="144"/>
        <v>0</v>
      </c>
      <c r="P500" s="32">
        <f t="shared" si="144"/>
        <v>1500</v>
      </c>
      <c r="Q500" s="32">
        <f t="shared" si="144"/>
        <v>0</v>
      </c>
      <c r="R500" s="39">
        <f t="shared" si="127"/>
        <v>2310</v>
      </c>
    </row>
    <row r="501" spans="1:18" ht="19.5" customHeight="1">
      <c r="A501" s="38"/>
      <c r="B501" s="39"/>
      <c r="C501" s="39"/>
      <c r="D501" s="39"/>
      <c r="E501" s="39"/>
      <c r="F501" s="39"/>
      <c r="G501" s="39"/>
      <c r="H501" s="39"/>
      <c r="I501" s="39"/>
      <c r="J501" s="41" t="s">
        <v>524</v>
      </c>
      <c r="K501" s="32">
        <v>810</v>
      </c>
      <c r="L501" s="31">
        <f t="shared" si="128"/>
        <v>1500</v>
      </c>
      <c r="M501" s="39"/>
      <c r="N501" s="39"/>
      <c r="O501" s="39"/>
      <c r="P501" s="39">
        <v>1500</v>
      </c>
      <c r="Q501" s="39"/>
      <c r="R501" s="39">
        <f t="shared" si="127"/>
        <v>2310</v>
      </c>
    </row>
    <row r="502" spans="1:18" ht="19.5" customHeight="1">
      <c r="A502" s="38"/>
      <c r="B502" s="39"/>
      <c r="C502" s="39"/>
      <c r="D502" s="39"/>
      <c r="E502" s="39"/>
      <c r="F502" s="39"/>
      <c r="G502" s="39"/>
      <c r="H502" s="39"/>
      <c r="I502" s="39"/>
      <c r="J502" s="40" t="s">
        <v>525</v>
      </c>
      <c r="K502" s="32">
        <f aca="true" t="shared" si="145" ref="K502:Q502">SUM(K503)</f>
        <v>300</v>
      </c>
      <c r="L502" s="31">
        <f t="shared" si="128"/>
        <v>-80</v>
      </c>
      <c r="M502" s="32">
        <f t="shared" si="145"/>
        <v>-160</v>
      </c>
      <c r="N502" s="32">
        <f t="shared" si="145"/>
        <v>0</v>
      </c>
      <c r="O502" s="32">
        <f t="shared" si="145"/>
        <v>0</v>
      </c>
      <c r="P502" s="32">
        <f t="shared" si="145"/>
        <v>0</v>
      </c>
      <c r="Q502" s="32">
        <f t="shared" si="145"/>
        <v>80</v>
      </c>
      <c r="R502" s="39">
        <f t="shared" si="127"/>
        <v>220</v>
      </c>
    </row>
    <row r="503" spans="1:18" ht="19.5" customHeight="1">
      <c r="A503" s="38"/>
      <c r="B503" s="39"/>
      <c r="C503" s="39"/>
      <c r="D503" s="39"/>
      <c r="E503" s="39"/>
      <c r="F503" s="39"/>
      <c r="G503" s="39"/>
      <c r="H503" s="39"/>
      <c r="I503" s="39"/>
      <c r="J503" s="40" t="s">
        <v>526</v>
      </c>
      <c r="K503" s="32">
        <v>300</v>
      </c>
      <c r="L503" s="31">
        <f t="shared" si="128"/>
        <v>-80</v>
      </c>
      <c r="M503" s="39">
        <v>-160</v>
      </c>
      <c r="N503" s="39"/>
      <c r="O503" s="39"/>
      <c r="P503" s="39"/>
      <c r="Q503" s="39">
        <v>80</v>
      </c>
      <c r="R503" s="39">
        <f t="shared" si="127"/>
        <v>220</v>
      </c>
    </row>
    <row r="504" spans="1:18" ht="19.5" customHeight="1">
      <c r="A504" s="38"/>
      <c r="B504" s="39"/>
      <c r="C504" s="39"/>
      <c r="D504" s="39"/>
      <c r="E504" s="39"/>
      <c r="F504" s="39"/>
      <c r="G504" s="39"/>
      <c r="H504" s="39"/>
      <c r="I504" s="39"/>
      <c r="J504" s="40" t="s">
        <v>527</v>
      </c>
      <c r="K504" s="31">
        <f aca="true" t="shared" si="146" ref="K504:Q504">SUM(K505,K513,K516)</f>
        <v>8000</v>
      </c>
      <c r="L504" s="31">
        <f t="shared" si="128"/>
        <v>2064</v>
      </c>
      <c r="M504" s="31">
        <f t="shared" si="146"/>
        <v>0</v>
      </c>
      <c r="N504" s="31">
        <f t="shared" si="146"/>
        <v>0</v>
      </c>
      <c r="O504" s="31">
        <f t="shared" si="146"/>
        <v>0</v>
      </c>
      <c r="P504" s="31">
        <f t="shared" si="146"/>
        <v>564</v>
      </c>
      <c r="Q504" s="31">
        <f t="shared" si="146"/>
        <v>1500</v>
      </c>
      <c r="R504" s="39">
        <f t="shared" si="127"/>
        <v>10064</v>
      </c>
    </row>
    <row r="505" spans="1:18" ht="19.5" customHeight="1">
      <c r="A505" s="38"/>
      <c r="B505" s="39"/>
      <c r="C505" s="39"/>
      <c r="D505" s="39"/>
      <c r="E505" s="39"/>
      <c r="F505" s="39"/>
      <c r="G505" s="39"/>
      <c r="H505" s="39"/>
      <c r="I505" s="39"/>
      <c r="J505" s="40" t="s">
        <v>528</v>
      </c>
      <c r="K505" s="31">
        <f aca="true" t="shared" si="147" ref="K505:Q505">SUM(K506:K512)</f>
        <v>7430</v>
      </c>
      <c r="L505" s="31">
        <f t="shared" si="128"/>
        <v>1864</v>
      </c>
      <c r="M505" s="31">
        <f t="shared" si="147"/>
        <v>0</v>
      </c>
      <c r="N505" s="31">
        <f t="shared" si="147"/>
        <v>0</v>
      </c>
      <c r="O505" s="31">
        <f t="shared" si="147"/>
        <v>0</v>
      </c>
      <c r="P505" s="31">
        <f t="shared" si="147"/>
        <v>564</v>
      </c>
      <c r="Q505" s="31">
        <f t="shared" si="147"/>
        <v>1300</v>
      </c>
      <c r="R505" s="39">
        <f t="shared" si="127"/>
        <v>9294</v>
      </c>
    </row>
    <row r="506" spans="1:18" ht="19.5" customHeight="1">
      <c r="A506" s="38"/>
      <c r="B506" s="39"/>
      <c r="C506" s="39"/>
      <c r="D506" s="39"/>
      <c r="E506" s="39"/>
      <c r="F506" s="39"/>
      <c r="G506" s="39"/>
      <c r="H506" s="39"/>
      <c r="I506" s="39"/>
      <c r="J506" s="41" t="s">
        <v>110</v>
      </c>
      <c r="K506" s="31">
        <v>1000</v>
      </c>
      <c r="L506" s="31">
        <f t="shared" si="128"/>
        <v>200</v>
      </c>
      <c r="M506" s="39"/>
      <c r="N506" s="39"/>
      <c r="O506" s="39"/>
      <c r="P506" s="39"/>
      <c r="Q506" s="39">
        <v>200</v>
      </c>
      <c r="R506" s="39">
        <f t="shared" si="127"/>
        <v>1200</v>
      </c>
    </row>
    <row r="507" spans="1:18" ht="19.5" customHeight="1">
      <c r="A507" s="38"/>
      <c r="B507" s="39"/>
      <c r="C507" s="39"/>
      <c r="D507" s="39"/>
      <c r="E507" s="39"/>
      <c r="F507" s="39"/>
      <c r="G507" s="39"/>
      <c r="H507" s="39"/>
      <c r="I507" s="39"/>
      <c r="J507" s="41" t="s">
        <v>111</v>
      </c>
      <c r="K507" s="32">
        <v>50</v>
      </c>
      <c r="L507" s="31">
        <f t="shared" si="128"/>
        <v>0</v>
      </c>
      <c r="M507" s="39"/>
      <c r="N507" s="39"/>
      <c r="O507" s="39"/>
      <c r="P507" s="39"/>
      <c r="Q507" s="39"/>
      <c r="R507" s="39">
        <f t="shared" si="127"/>
        <v>50</v>
      </c>
    </row>
    <row r="508" spans="1:18" ht="19.5" customHeight="1">
      <c r="A508" s="38"/>
      <c r="B508" s="39"/>
      <c r="C508" s="39"/>
      <c r="D508" s="39"/>
      <c r="E508" s="39"/>
      <c r="F508" s="39"/>
      <c r="G508" s="39"/>
      <c r="H508" s="39"/>
      <c r="I508" s="39"/>
      <c r="J508" s="41" t="s">
        <v>529</v>
      </c>
      <c r="K508" s="32">
        <v>250</v>
      </c>
      <c r="L508" s="31">
        <f t="shared" si="128"/>
        <v>100</v>
      </c>
      <c r="M508" s="39"/>
      <c r="N508" s="39"/>
      <c r="O508" s="39"/>
      <c r="P508" s="39"/>
      <c r="Q508" s="39">
        <v>100</v>
      </c>
      <c r="R508" s="39">
        <f t="shared" si="127"/>
        <v>350</v>
      </c>
    </row>
    <row r="509" spans="1:18" ht="19.5" customHeight="1">
      <c r="A509" s="38"/>
      <c r="B509" s="39"/>
      <c r="C509" s="39"/>
      <c r="D509" s="39"/>
      <c r="E509" s="39"/>
      <c r="F509" s="39"/>
      <c r="G509" s="39"/>
      <c r="H509" s="39"/>
      <c r="I509" s="39"/>
      <c r="J509" s="41" t="s">
        <v>530</v>
      </c>
      <c r="K509" s="31">
        <v>3900</v>
      </c>
      <c r="L509" s="31">
        <f t="shared" si="128"/>
        <v>800</v>
      </c>
      <c r="M509" s="39"/>
      <c r="N509" s="39"/>
      <c r="O509" s="39"/>
      <c r="P509" s="39"/>
      <c r="Q509" s="39">
        <v>800</v>
      </c>
      <c r="R509" s="39">
        <f t="shared" si="127"/>
        <v>4700</v>
      </c>
    </row>
    <row r="510" spans="1:18" ht="19.5" customHeight="1">
      <c r="A510" s="38"/>
      <c r="B510" s="39"/>
      <c r="C510" s="39"/>
      <c r="D510" s="39"/>
      <c r="E510" s="39"/>
      <c r="F510" s="39"/>
      <c r="G510" s="39"/>
      <c r="H510" s="39"/>
      <c r="I510" s="39"/>
      <c r="J510" s="41" t="s">
        <v>531</v>
      </c>
      <c r="K510" s="32">
        <v>630</v>
      </c>
      <c r="L510" s="31">
        <f t="shared" si="128"/>
        <v>564</v>
      </c>
      <c r="M510" s="39"/>
      <c r="N510" s="39"/>
      <c r="O510" s="39"/>
      <c r="P510" s="39">
        <v>564</v>
      </c>
      <c r="Q510" s="39"/>
      <c r="R510" s="39">
        <f t="shared" si="127"/>
        <v>1194</v>
      </c>
    </row>
    <row r="511" spans="1:18" ht="19.5" customHeight="1">
      <c r="A511" s="38"/>
      <c r="B511" s="39"/>
      <c r="C511" s="39"/>
      <c r="D511" s="39"/>
      <c r="E511" s="39"/>
      <c r="F511" s="39"/>
      <c r="G511" s="39"/>
      <c r="H511" s="39"/>
      <c r="I511" s="39"/>
      <c r="J511" s="41" t="s">
        <v>532</v>
      </c>
      <c r="K511" s="32">
        <v>100</v>
      </c>
      <c r="L511" s="31">
        <f t="shared" si="128"/>
        <v>0</v>
      </c>
      <c r="M511" s="39"/>
      <c r="N511" s="39"/>
      <c r="O511" s="39"/>
      <c r="P511" s="39"/>
      <c r="Q511" s="39"/>
      <c r="R511" s="39">
        <f t="shared" si="127"/>
        <v>100</v>
      </c>
    </row>
    <row r="512" spans="1:18" ht="19.5" customHeight="1">
      <c r="A512" s="38"/>
      <c r="B512" s="39"/>
      <c r="C512" s="39"/>
      <c r="D512" s="39"/>
      <c r="E512" s="39"/>
      <c r="F512" s="39"/>
      <c r="G512" s="39"/>
      <c r="H512" s="39"/>
      <c r="I512" s="39"/>
      <c r="J512" s="41" t="s">
        <v>125</v>
      </c>
      <c r="K512" s="31">
        <v>1500</v>
      </c>
      <c r="L512" s="31">
        <f t="shared" si="128"/>
        <v>200</v>
      </c>
      <c r="M512" s="39"/>
      <c r="N512" s="39"/>
      <c r="O512" s="39"/>
      <c r="P512" s="39"/>
      <c r="Q512" s="39">
        <v>200</v>
      </c>
      <c r="R512" s="39">
        <f t="shared" si="127"/>
        <v>1700</v>
      </c>
    </row>
    <row r="513" spans="1:18" ht="19.5" customHeight="1">
      <c r="A513" s="38"/>
      <c r="B513" s="39"/>
      <c r="C513" s="39"/>
      <c r="D513" s="39"/>
      <c r="E513" s="39"/>
      <c r="F513" s="39"/>
      <c r="G513" s="39"/>
      <c r="H513" s="39"/>
      <c r="I513" s="39"/>
      <c r="J513" s="40" t="s">
        <v>533</v>
      </c>
      <c r="K513" s="32">
        <f aca="true" t="shared" si="148" ref="K513:Q513">SUM(K514:K515)</f>
        <v>50</v>
      </c>
      <c r="L513" s="31">
        <f t="shared" si="128"/>
        <v>0</v>
      </c>
      <c r="M513" s="32">
        <f t="shared" si="148"/>
        <v>0</v>
      </c>
      <c r="N513" s="32">
        <f t="shared" si="148"/>
        <v>0</v>
      </c>
      <c r="O513" s="32">
        <f t="shared" si="148"/>
        <v>0</v>
      </c>
      <c r="P513" s="32">
        <f t="shared" si="148"/>
        <v>0</v>
      </c>
      <c r="Q513" s="32">
        <f t="shared" si="148"/>
        <v>0</v>
      </c>
      <c r="R513" s="39">
        <f t="shared" si="127"/>
        <v>50</v>
      </c>
    </row>
    <row r="514" spans="1:18" ht="19.5" customHeight="1">
      <c r="A514" s="38"/>
      <c r="B514" s="39"/>
      <c r="C514" s="39"/>
      <c r="D514" s="39"/>
      <c r="E514" s="39"/>
      <c r="F514" s="39"/>
      <c r="G514" s="39"/>
      <c r="H514" s="39"/>
      <c r="I514" s="39"/>
      <c r="J514" s="41" t="s">
        <v>534</v>
      </c>
      <c r="K514" s="32">
        <v>30</v>
      </c>
      <c r="L514" s="31">
        <f t="shared" si="128"/>
        <v>0</v>
      </c>
      <c r="M514" s="39"/>
      <c r="N514" s="39"/>
      <c r="O514" s="39"/>
      <c r="P514" s="39"/>
      <c r="Q514" s="39"/>
      <c r="R514" s="39">
        <f t="shared" si="127"/>
        <v>30</v>
      </c>
    </row>
    <row r="515" spans="1:18" ht="19.5" customHeight="1">
      <c r="A515" s="38"/>
      <c r="B515" s="39"/>
      <c r="C515" s="39"/>
      <c r="D515" s="39"/>
      <c r="E515" s="39"/>
      <c r="F515" s="39"/>
      <c r="G515" s="39"/>
      <c r="H515" s="39"/>
      <c r="I515" s="39"/>
      <c r="J515" s="41" t="s">
        <v>535</v>
      </c>
      <c r="K515" s="32">
        <v>20</v>
      </c>
      <c r="L515" s="31">
        <f t="shared" si="128"/>
        <v>0</v>
      </c>
      <c r="M515" s="39"/>
      <c r="N515" s="39"/>
      <c r="O515" s="39"/>
      <c r="P515" s="39"/>
      <c r="Q515" s="39"/>
      <c r="R515" s="39">
        <f t="shared" si="127"/>
        <v>20</v>
      </c>
    </row>
    <row r="516" spans="1:18" ht="19.5" customHeight="1">
      <c r="A516" s="38"/>
      <c r="B516" s="39"/>
      <c r="C516" s="39"/>
      <c r="D516" s="39"/>
      <c r="E516" s="39"/>
      <c r="F516" s="39"/>
      <c r="G516" s="39"/>
      <c r="H516" s="39"/>
      <c r="I516" s="39"/>
      <c r="J516" s="40" t="s">
        <v>536</v>
      </c>
      <c r="K516" s="32">
        <f aca="true" t="shared" si="149" ref="K516:Q516">SUM(K517:K519)</f>
        <v>520</v>
      </c>
      <c r="L516" s="31">
        <f t="shared" si="128"/>
        <v>200</v>
      </c>
      <c r="M516" s="32">
        <f t="shared" si="149"/>
        <v>0</v>
      </c>
      <c r="N516" s="32">
        <f t="shared" si="149"/>
        <v>0</v>
      </c>
      <c r="O516" s="32">
        <f t="shared" si="149"/>
        <v>0</v>
      </c>
      <c r="P516" s="32">
        <f t="shared" si="149"/>
        <v>0</v>
      </c>
      <c r="Q516" s="32">
        <f t="shared" si="149"/>
        <v>200</v>
      </c>
      <c r="R516" s="39">
        <f t="shared" si="127"/>
        <v>720</v>
      </c>
    </row>
    <row r="517" spans="1:18" ht="19.5" customHeight="1">
      <c r="A517" s="38"/>
      <c r="B517" s="39"/>
      <c r="C517" s="39"/>
      <c r="D517" s="39"/>
      <c r="E517" s="39"/>
      <c r="F517" s="39"/>
      <c r="G517" s="39"/>
      <c r="H517" s="39"/>
      <c r="I517" s="39"/>
      <c r="J517" s="41" t="s">
        <v>537</v>
      </c>
      <c r="K517" s="32">
        <v>10</v>
      </c>
      <c r="L517" s="31">
        <f t="shared" si="128"/>
        <v>0</v>
      </c>
      <c r="M517" s="39"/>
      <c r="N517" s="39"/>
      <c r="O517" s="39"/>
      <c r="P517" s="39"/>
      <c r="Q517" s="39"/>
      <c r="R517" s="39">
        <f t="shared" si="127"/>
        <v>10</v>
      </c>
    </row>
    <row r="518" spans="1:18" ht="19.5" customHeight="1">
      <c r="A518" s="38"/>
      <c r="B518" s="39"/>
      <c r="C518" s="39"/>
      <c r="D518" s="39"/>
      <c r="E518" s="39"/>
      <c r="F518" s="39"/>
      <c r="G518" s="39"/>
      <c r="H518" s="39"/>
      <c r="I518" s="39"/>
      <c r="J518" s="41" t="s">
        <v>538</v>
      </c>
      <c r="K518" s="32">
        <v>10</v>
      </c>
      <c r="L518" s="31">
        <f t="shared" si="128"/>
        <v>0</v>
      </c>
      <c r="M518" s="39"/>
      <c r="N518" s="39"/>
      <c r="O518" s="39"/>
      <c r="P518" s="39"/>
      <c r="Q518" s="39"/>
      <c r="R518" s="39">
        <f t="shared" si="127"/>
        <v>10</v>
      </c>
    </row>
    <row r="519" spans="1:18" ht="19.5" customHeight="1">
      <c r="A519" s="38"/>
      <c r="B519" s="39"/>
      <c r="C519" s="39"/>
      <c r="D519" s="39"/>
      <c r="E519" s="39"/>
      <c r="F519" s="39"/>
      <c r="G519" s="39"/>
      <c r="H519" s="39"/>
      <c r="I519" s="39"/>
      <c r="J519" s="41" t="s">
        <v>539</v>
      </c>
      <c r="K519" s="32">
        <v>500</v>
      </c>
      <c r="L519" s="31">
        <f t="shared" si="128"/>
        <v>200</v>
      </c>
      <c r="M519" s="39"/>
      <c r="N519" s="39"/>
      <c r="O519" s="39"/>
      <c r="P519" s="39"/>
      <c r="Q519" s="39">
        <v>200</v>
      </c>
      <c r="R519" s="39">
        <f t="shared" si="127"/>
        <v>700</v>
      </c>
    </row>
    <row r="520" spans="1:18" ht="19.5" customHeight="1">
      <c r="A520" s="38"/>
      <c r="B520" s="39"/>
      <c r="C520" s="39"/>
      <c r="D520" s="39"/>
      <c r="E520" s="39"/>
      <c r="F520" s="39"/>
      <c r="G520" s="39"/>
      <c r="H520" s="39"/>
      <c r="I520" s="39"/>
      <c r="J520" s="40" t="s">
        <v>540</v>
      </c>
      <c r="K520" s="31">
        <f aca="true" t="shared" si="150" ref="K520:Q520">SUM(K521,K526)</f>
        <v>16961</v>
      </c>
      <c r="L520" s="31">
        <f t="shared" si="128"/>
        <v>2959</v>
      </c>
      <c r="M520" s="31">
        <f t="shared" si="150"/>
        <v>2000</v>
      </c>
      <c r="N520" s="31">
        <f t="shared" si="150"/>
        <v>0</v>
      </c>
      <c r="O520" s="31">
        <f t="shared" si="150"/>
        <v>0</v>
      </c>
      <c r="P520" s="31">
        <f t="shared" si="150"/>
        <v>959</v>
      </c>
      <c r="Q520" s="31">
        <f t="shared" si="150"/>
        <v>0</v>
      </c>
      <c r="R520" s="39">
        <f t="shared" si="127"/>
        <v>19920</v>
      </c>
    </row>
    <row r="521" spans="1:18" ht="19.5" customHeight="1">
      <c r="A521" s="38"/>
      <c r="B521" s="39"/>
      <c r="C521" s="39"/>
      <c r="D521" s="39"/>
      <c r="E521" s="39"/>
      <c r="F521" s="39"/>
      <c r="G521" s="39"/>
      <c r="H521" s="39"/>
      <c r="I521" s="39"/>
      <c r="J521" s="40" t="s">
        <v>541</v>
      </c>
      <c r="K521" s="31">
        <f aca="true" t="shared" si="151" ref="K521:Q521">SUM(K522:K525)</f>
        <v>2679</v>
      </c>
      <c r="L521" s="31">
        <f t="shared" si="128"/>
        <v>2959</v>
      </c>
      <c r="M521" s="31">
        <f t="shared" si="151"/>
        <v>2000</v>
      </c>
      <c r="N521" s="31">
        <f t="shared" si="151"/>
        <v>0</v>
      </c>
      <c r="O521" s="31">
        <f t="shared" si="151"/>
        <v>0</v>
      </c>
      <c r="P521" s="31">
        <f t="shared" si="151"/>
        <v>959</v>
      </c>
      <c r="Q521" s="31">
        <f t="shared" si="151"/>
        <v>0</v>
      </c>
      <c r="R521" s="39">
        <f aca="true" t="shared" si="152" ref="R521:R547">K521+L521</f>
        <v>5638</v>
      </c>
    </row>
    <row r="522" spans="1:18" ht="19.5" customHeight="1">
      <c r="A522" s="38"/>
      <c r="B522" s="39"/>
      <c r="C522" s="39"/>
      <c r="D522" s="39"/>
      <c r="E522" s="39"/>
      <c r="F522" s="39"/>
      <c r="G522" s="39"/>
      <c r="H522" s="39"/>
      <c r="I522" s="39"/>
      <c r="J522" s="41" t="s">
        <v>542</v>
      </c>
      <c r="K522" s="32">
        <v>454</v>
      </c>
      <c r="L522" s="31">
        <f aca="true" t="shared" si="153" ref="L522:L539">SUM(,M522,O522,P522,Q522)</f>
        <v>200</v>
      </c>
      <c r="M522" s="39">
        <v>200</v>
      </c>
      <c r="N522" s="39"/>
      <c r="O522" s="39"/>
      <c r="P522" s="39"/>
      <c r="Q522" s="39"/>
      <c r="R522" s="39">
        <f t="shared" si="152"/>
        <v>654</v>
      </c>
    </row>
    <row r="523" spans="1:18" ht="19.5" customHeight="1">
      <c r="A523" s="38"/>
      <c r="B523" s="39"/>
      <c r="C523" s="39"/>
      <c r="D523" s="39"/>
      <c r="E523" s="39"/>
      <c r="F523" s="39"/>
      <c r="G523" s="39"/>
      <c r="H523" s="39"/>
      <c r="I523" s="39"/>
      <c r="J523" s="41" t="s">
        <v>543</v>
      </c>
      <c r="K523" s="31">
        <v>2141</v>
      </c>
      <c r="L523" s="31">
        <f t="shared" si="153"/>
        <v>200</v>
      </c>
      <c r="M523" s="39">
        <v>200</v>
      </c>
      <c r="N523" s="39"/>
      <c r="O523" s="39"/>
      <c r="P523" s="39"/>
      <c r="Q523" s="39"/>
      <c r="R523" s="39">
        <f t="shared" si="152"/>
        <v>2341</v>
      </c>
    </row>
    <row r="524" spans="1:18" ht="19.5" customHeight="1">
      <c r="A524" s="38"/>
      <c r="B524" s="39"/>
      <c r="C524" s="39"/>
      <c r="D524" s="39"/>
      <c r="E524" s="39"/>
      <c r="F524" s="39"/>
      <c r="G524" s="39"/>
      <c r="H524" s="39"/>
      <c r="I524" s="39"/>
      <c r="J524" s="41" t="s">
        <v>544</v>
      </c>
      <c r="K524" s="32">
        <v>56</v>
      </c>
      <c r="L524" s="31">
        <f t="shared" si="153"/>
        <v>0</v>
      </c>
      <c r="M524" s="39"/>
      <c r="N524" s="39"/>
      <c r="O524" s="39"/>
      <c r="P524" s="39"/>
      <c r="Q524" s="39"/>
      <c r="R524" s="39">
        <f t="shared" si="152"/>
        <v>56</v>
      </c>
    </row>
    <row r="525" spans="1:18" ht="19.5" customHeight="1">
      <c r="A525" s="38"/>
      <c r="B525" s="39"/>
      <c r="C525" s="39"/>
      <c r="D525" s="39"/>
      <c r="E525" s="39"/>
      <c r="F525" s="39"/>
      <c r="G525" s="39"/>
      <c r="H525" s="39"/>
      <c r="I525" s="39"/>
      <c r="J525" s="41" t="s">
        <v>545</v>
      </c>
      <c r="K525" s="32">
        <v>28</v>
      </c>
      <c r="L525" s="31">
        <f t="shared" si="153"/>
        <v>2559</v>
      </c>
      <c r="M525" s="39">
        <v>1600</v>
      </c>
      <c r="N525" s="39"/>
      <c r="O525" s="39"/>
      <c r="P525" s="39">
        <v>959</v>
      </c>
      <c r="Q525" s="39"/>
      <c r="R525" s="39">
        <f t="shared" si="152"/>
        <v>2587</v>
      </c>
    </row>
    <row r="526" spans="1:18" ht="19.5" customHeight="1">
      <c r="A526" s="38"/>
      <c r="B526" s="39"/>
      <c r="C526" s="39"/>
      <c r="D526" s="39"/>
      <c r="E526" s="39"/>
      <c r="F526" s="39"/>
      <c r="G526" s="39"/>
      <c r="H526" s="39"/>
      <c r="I526" s="39"/>
      <c r="J526" s="40" t="s">
        <v>546</v>
      </c>
      <c r="K526" s="31">
        <f aca="true" t="shared" si="154" ref="K526:Q526">SUM(K527)</f>
        <v>14282</v>
      </c>
      <c r="L526" s="31">
        <f t="shared" si="153"/>
        <v>0</v>
      </c>
      <c r="M526" s="31">
        <f t="shared" si="154"/>
        <v>0</v>
      </c>
      <c r="N526" s="31">
        <f t="shared" si="154"/>
        <v>0</v>
      </c>
      <c r="O526" s="31">
        <f t="shared" si="154"/>
        <v>0</v>
      </c>
      <c r="P526" s="31">
        <f t="shared" si="154"/>
        <v>0</v>
      </c>
      <c r="Q526" s="31">
        <f t="shared" si="154"/>
        <v>0</v>
      </c>
      <c r="R526" s="39">
        <f t="shared" si="152"/>
        <v>14282</v>
      </c>
    </row>
    <row r="527" spans="1:18" ht="19.5" customHeight="1">
      <c r="A527" s="38"/>
      <c r="B527" s="39"/>
      <c r="C527" s="39"/>
      <c r="D527" s="39"/>
      <c r="E527" s="39"/>
      <c r="F527" s="39"/>
      <c r="G527" s="39"/>
      <c r="H527" s="39"/>
      <c r="I527" s="39"/>
      <c r="J527" s="41" t="s">
        <v>547</v>
      </c>
      <c r="K527" s="31">
        <v>14282</v>
      </c>
      <c r="L527" s="31">
        <f t="shared" si="153"/>
        <v>0</v>
      </c>
      <c r="M527" s="39"/>
      <c r="N527" s="39"/>
      <c r="O527" s="39"/>
      <c r="P527" s="39"/>
      <c r="Q527" s="39"/>
      <c r="R527" s="39">
        <f t="shared" si="152"/>
        <v>14282</v>
      </c>
    </row>
    <row r="528" spans="1:18" ht="19.5" customHeight="1">
      <c r="A528" s="38"/>
      <c r="B528" s="39"/>
      <c r="C528" s="39"/>
      <c r="D528" s="39"/>
      <c r="E528" s="39"/>
      <c r="F528" s="39"/>
      <c r="G528" s="39"/>
      <c r="H528" s="39"/>
      <c r="I528" s="39"/>
      <c r="J528" s="40" t="s">
        <v>548</v>
      </c>
      <c r="K528" s="31">
        <f aca="true" t="shared" si="155" ref="K528:Q528">SUM(K529,K532)</f>
        <v>1400</v>
      </c>
      <c r="L528" s="31">
        <f t="shared" si="153"/>
        <v>234</v>
      </c>
      <c r="M528" s="31">
        <f t="shared" si="155"/>
        <v>60</v>
      </c>
      <c r="N528" s="31">
        <f t="shared" si="155"/>
        <v>0</v>
      </c>
      <c r="O528" s="31">
        <f t="shared" si="155"/>
        <v>0</v>
      </c>
      <c r="P528" s="31">
        <f t="shared" si="155"/>
        <v>174</v>
      </c>
      <c r="Q528" s="31">
        <f t="shared" si="155"/>
        <v>0</v>
      </c>
      <c r="R528" s="39">
        <f t="shared" si="152"/>
        <v>1634</v>
      </c>
    </row>
    <row r="529" spans="1:18" ht="19.5" customHeight="1">
      <c r="A529" s="38"/>
      <c r="B529" s="39"/>
      <c r="C529" s="39"/>
      <c r="D529" s="39"/>
      <c r="E529" s="39"/>
      <c r="F529" s="39"/>
      <c r="G529" s="39"/>
      <c r="H529" s="39"/>
      <c r="I529" s="39"/>
      <c r="J529" s="40" t="s">
        <v>549</v>
      </c>
      <c r="K529" s="32">
        <f aca="true" t="shared" si="156" ref="K529:Q529">SUM(K530:K531)</f>
        <v>650</v>
      </c>
      <c r="L529" s="31">
        <f t="shared" si="153"/>
        <v>174</v>
      </c>
      <c r="M529" s="32">
        <f t="shared" si="156"/>
        <v>0</v>
      </c>
      <c r="N529" s="32">
        <f t="shared" si="156"/>
        <v>0</v>
      </c>
      <c r="O529" s="32">
        <f t="shared" si="156"/>
        <v>0</v>
      </c>
      <c r="P529" s="32">
        <f t="shared" si="156"/>
        <v>174</v>
      </c>
      <c r="Q529" s="32">
        <f t="shared" si="156"/>
        <v>0</v>
      </c>
      <c r="R529" s="39">
        <f t="shared" si="152"/>
        <v>824</v>
      </c>
    </row>
    <row r="530" spans="1:18" ht="19.5" customHeight="1">
      <c r="A530" s="38"/>
      <c r="B530" s="39"/>
      <c r="C530" s="39"/>
      <c r="D530" s="39"/>
      <c r="E530" s="39"/>
      <c r="F530" s="39"/>
      <c r="G530" s="39"/>
      <c r="H530" s="39"/>
      <c r="I530" s="39"/>
      <c r="J530" s="41" t="s">
        <v>125</v>
      </c>
      <c r="K530" s="32">
        <v>300</v>
      </c>
      <c r="L530" s="31">
        <f t="shared" si="153"/>
        <v>0</v>
      </c>
      <c r="M530" s="39"/>
      <c r="N530" s="39"/>
      <c r="O530" s="39"/>
      <c r="P530" s="39"/>
      <c r="Q530" s="39"/>
      <c r="R530" s="39">
        <f t="shared" si="152"/>
        <v>300</v>
      </c>
    </row>
    <row r="531" spans="1:18" ht="19.5" customHeight="1">
      <c r="A531" s="38"/>
      <c r="B531" s="39"/>
      <c r="C531" s="39"/>
      <c r="D531" s="39"/>
      <c r="E531" s="39"/>
      <c r="F531" s="39"/>
      <c r="G531" s="39"/>
      <c r="H531" s="39"/>
      <c r="I531" s="39"/>
      <c r="J531" s="41" t="s">
        <v>550</v>
      </c>
      <c r="K531" s="32">
        <v>350</v>
      </c>
      <c r="L531" s="31">
        <f t="shared" si="153"/>
        <v>174</v>
      </c>
      <c r="M531" s="39"/>
      <c r="N531" s="39"/>
      <c r="O531" s="39"/>
      <c r="P531" s="39">
        <v>174</v>
      </c>
      <c r="Q531" s="39"/>
      <c r="R531" s="39">
        <f t="shared" si="152"/>
        <v>524</v>
      </c>
    </row>
    <row r="532" spans="1:18" ht="19.5" customHeight="1">
      <c r="A532" s="38"/>
      <c r="B532" s="39"/>
      <c r="C532" s="39"/>
      <c r="D532" s="39"/>
      <c r="E532" s="39"/>
      <c r="F532" s="39"/>
      <c r="G532" s="39"/>
      <c r="H532" s="39"/>
      <c r="I532" s="39"/>
      <c r="J532" s="40" t="s">
        <v>551</v>
      </c>
      <c r="K532" s="32">
        <f aca="true" t="shared" si="157" ref="K532:Q532">SUM(K533)</f>
        <v>750</v>
      </c>
      <c r="L532" s="31">
        <f t="shared" si="153"/>
        <v>60</v>
      </c>
      <c r="M532" s="32">
        <f t="shared" si="157"/>
        <v>60</v>
      </c>
      <c r="N532" s="32">
        <f t="shared" si="157"/>
        <v>0</v>
      </c>
      <c r="O532" s="32">
        <f t="shared" si="157"/>
        <v>0</v>
      </c>
      <c r="P532" s="32">
        <f t="shared" si="157"/>
        <v>0</v>
      </c>
      <c r="Q532" s="32">
        <f t="shared" si="157"/>
        <v>0</v>
      </c>
      <c r="R532" s="39">
        <f t="shared" si="152"/>
        <v>810</v>
      </c>
    </row>
    <row r="533" spans="1:18" ht="19.5" customHeight="1">
      <c r="A533" s="38"/>
      <c r="B533" s="39"/>
      <c r="C533" s="39"/>
      <c r="D533" s="39"/>
      <c r="E533" s="39"/>
      <c r="F533" s="39"/>
      <c r="G533" s="39"/>
      <c r="H533" s="39"/>
      <c r="I533" s="39"/>
      <c r="J533" s="41" t="s">
        <v>552</v>
      </c>
      <c r="K533" s="32">
        <v>750</v>
      </c>
      <c r="L533" s="31">
        <f t="shared" si="153"/>
        <v>60</v>
      </c>
      <c r="M533" s="39">
        <v>60</v>
      </c>
      <c r="N533" s="39"/>
      <c r="O533" s="39"/>
      <c r="P533" s="39"/>
      <c r="Q533" s="39"/>
      <c r="R533" s="39">
        <f t="shared" si="152"/>
        <v>810</v>
      </c>
    </row>
    <row r="534" spans="1:18" ht="19.5" customHeight="1">
      <c r="A534" s="38"/>
      <c r="B534" s="39"/>
      <c r="C534" s="39"/>
      <c r="D534" s="39"/>
      <c r="E534" s="39"/>
      <c r="F534" s="39"/>
      <c r="G534" s="39"/>
      <c r="H534" s="39"/>
      <c r="I534" s="39"/>
      <c r="J534" s="40" t="s">
        <v>553</v>
      </c>
      <c r="K534" s="32">
        <v>25000</v>
      </c>
      <c r="L534" s="31">
        <f t="shared" si="153"/>
        <v>0</v>
      </c>
      <c r="M534" s="39"/>
      <c r="N534" s="39"/>
      <c r="O534" s="39"/>
      <c r="P534" s="39"/>
      <c r="Q534" s="39"/>
      <c r="R534" s="39">
        <f t="shared" si="152"/>
        <v>25000</v>
      </c>
    </row>
    <row r="535" spans="1:18" ht="19.5" customHeight="1">
      <c r="A535" s="38"/>
      <c r="B535" s="39"/>
      <c r="C535" s="39"/>
      <c r="D535" s="39"/>
      <c r="E535" s="39"/>
      <c r="F535" s="39"/>
      <c r="G535" s="39"/>
      <c r="H535" s="39"/>
      <c r="I535" s="39"/>
      <c r="J535" s="40" t="s">
        <v>554</v>
      </c>
      <c r="K535" s="31">
        <f aca="true" t="shared" si="158" ref="K535:Q535">SUM(K536)</f>
        <v>16936</v>
      </c>
      <c r="L535" s="31">
        <f t="shared" si="153"/>
        <v>14</v>
      </c>
      <c r="M535" s="31">
        <f t="shared" si="158"/>
        <v>14</v>
      </c>
      <c r="N535" s="31">
        <f t="shared" si="158"/>
        <v>0</v>
      </c>
      <c r="O535" s="31">
        <f t="shared" si="158"/>
        <v>0</v>
      </c>
      <c r="P535" s="31">
        <f t="shared" si="158"/>
        <v>0</v>
      </c>
      <c r="Q535" s="31">
        <f t="shared" si="158"/>
        <v>0</v>
      </c>
      <c r="R535" s="39">
        <f t="shared" si="152"/>
        <v>16950</v>
      </c>
    </row>
    <row r="536" spans="1:18" ht="19.5" customHeight="1">
      <c r="A536" s="38"/>
      <c r="B536" s="39"/>
      <c r="C536" s="39"/>
      <c r="D536" s="39"/>
      <c r="E536" s="39"/>
      <c r="F536" s="39"/>
      <c r="G536" s="39"/>
      <c r="H536" s="39"/>
      <c r="I536" s="39"/>
      <c r="J536" s="40" t="s">
        <v>555</v>
      </c>
      <c r="K536" s="31">
        <f>SUM(K537)</f>
        <v>16936</v>
      </c>
      <c r="L536" s="31">
        <f t="shared" si="153"/>
        <v>14</v>
      </c>
      <c r="M536" s="39">
        <f>SUM(M537)</f>
        <v>14</v>
      </c>
      <c r="N536" s="39">
        <f>SUM(N537)</f>
        <v>0</v>
      </c>
      <c r="O536" s="39">
        <f>SUM(O537)</f>
        <v>0</v>
      </c>
      <c r="P536" s="39">
        <f>SUM(P537)</f>
        <v>0</v>
      </c>
      <c r="Q536" s="39">
        <f>SUM(Q537)</f>
        <v>0</v>
      </c>
      <c r="R536" s="39">
        <f t="shared" si="152"/>
        <v>16950</v>
      </c>
    </row>
    <row r="537" spans="1:18" ht="19.5" customHeight="1">
      <c r="A537" s="38"/>
      <c r="B537" s="39"/>
      <c r="C537" s="39"/>
      <c r="D537" s="39"/>
      <c r="E537" s="39"/>
      <c r="F537" s="39"/>
      <c r="G537" s="39"/>
      <c r="H537" s="39"/>
      <c r="I537" s="39"/>
      <c r="J537" s="41" t="s">
        <v>556</v>
      </c>
      <c r="K537" s="31">
        <v>16936</v>
      </c>
      <c r="L537" s="31">
        <f t="shared" si="153"/>
        <v>14</v>
      </c>
      <c r="M537" s="39">
        <v>14</v>
      </c>
      <c r="N537" s="39"/>
      <c r="O537" s="39"/>
      <c r="P537" s="39"/>
      <c r="Q537" s="39"/>
      <c r="R537" s="39">
        <f t="shared" si="152"/>
        <v>16950</v>
      </c>
    </row>
    <row r="538" spans="1:18" ht="19.5" customHeight="1">
      <c r="A538" s="38"/>
      <c r="B538" s="39"/>
      <c r="C538" s="39"/>
      <c r="D538" s="39"/>
      <c r="E538" s="39"/>
      <c r="F538" s="39"/>
      <c r="G538" s="39"/>
      <c r="H538" s="39"/>
      <c r="I538" s="39"/>
      <c r="J538" s="40" t="s">
        <v>557</v>
      </c>
      <c r="K538" s="39"/>
      <c r="L538" s="31">
        <f t="shared" si="153"/>
        <v>2</v>
      </c>
      <c r="M538" s="39">
        <v>2</v>
      </c>
      <c r="N538" s="39"/>
      <c r="O538" s="39"/>
      <c r="P538" s="39"/>
      <c r="Q538" s="39"/>
      <c r="R538" s="39">
        <f t="shared" si="152"/>
        <v>2</v>
      </c>
    </row>
    <row r="539" spans="1:18" ht="19.5" customHeight="1">
      <c r="A539" s="38"/>
      <c r="B539" s="39"/>
      <c r="C539" s="39"/>
      <c r="D539" s="39"/>
      <c r="E539" s="39"/>
      <c r="F539" s="39"/>
      <c r="G539" s="39"/>
      <c r="H539" s="39"/>
      <c r="I539" s="39"/>
      <c r="J539" s="40" t="s">
        <v>558</v>
      </c>
      <c r="K539" s="39"/>
      <c r="L539" s="31">
        <f t="shared" si="153"/>
        <v>0</v>
      </c>
      <c r="M539" s="39"/>
      <c r="N539" s="39"/>
      <c r="O539" s="39"/>
      <c r="P539" s="39"/>
      <c r="Q539" s="39"/>
      <c r="R539" s="39">
        <f t="shared" si="152"/>
        <v>0</v>
      </c>
    </row>
    <row r="540" spans="1:18" ht="19.5" customHeight="1">
      <c r="A540" s="38"/>
      <c r="B540" s="39"/>
      <c r="C540" s="39"/>
      <c r="D540" s="39"/>
      <c r="E540" s="39"/>
      <c r="F540" s="39"/>
      <c r="G540" s="39"/>
      <c r="H540" s="39"/>
      <c r="I540" s="39"/>
      <c r="J540" s="88"/>
      <c r="K540" s="39"/>
      <c r="L540" s="39"/>
      <c r="M540" s="39"/>
      <c r="N540" s="39"/>
      <c r="O540" s="39"/>
      <c r="P540" s="39"/>
      <c r="Q540" s="39"/>
      <c r="R540" s="39">
        <f t="shared" si="152"/>
        <v>0</v>
      </c>
    </row>
    <row r="541" spans="1:18" ht="19.5" customHeight="1">
      <c r="A541" s="38"/>
      <c r="B541" s="39"/>
      <c r="C541" s="39"/>
      <c r="D541" s="39"/>
      <c r="E541" s="39"/>
      <c r="F541" s="39"/>
      <c r="G541" s="39"/>
      <c r="H541" s="39"/>
      <c r="I541" s="39"/>
      <c r="J541" s="88"/>
      <c r="K541" s="39"/>
      <c r="L541" s="39"/>
      <c r="M541" s="39"/>
      <c r="N541" s="39"/>
      <c r="O541" s="39"/>
      <c r="P541" s="39"/>
      <c r="Q541" s="39"/>
      <c r="R541" s="39">
        <f t="shared" si="152"/>
        <v>0</v>
      </c>
    </row>
    <row r="542" spans="1:18" ht="30.75" customHeight="1">
      <c r="A542" s="38"/>
      <c r="B542" s="39"/>
      <c r="C542" s="39"/>
      <c r="D542" s="39"/>
      <c r="E542" s="39"/>
      <c r="F542" s="39"/>
      <c r="G542" s="39"/>
      <c r="H542" s="39"/>
      <c r="I542" s="39"/>
      <c r="J542" s="88"/>
      <c r="K542" s="39"/>
      <c r="L542" s="39"/>
      <c r="M542" s="39"/>
      <c r="N542" s="39"/>
      <c r="O542" s="39"/>
      <c r="P542" s="39"/>
      <c r="Q542" s="39"/>
      <c r="R542" s="39">
        <f t="shared" si="152"/>
        <v>0</v>
      </c>
    </row>
    <row r="543" spans="1:18" ht="30.75" customHeight="1">
      <c r="A543" s="68" t="s">
        <v>73</v>
      </c>
      <c r="B543" s="39">
        <f aca="true" t="shared" si="159" ref="B543:I543">SUM(B544:B547)</f>
        <v>551249</v>
      </c>
      <c r="C543" s="39">
        <f t="shared" si="159"/>
        <v>42616</v>
      </c>
      <c r="D543" s="39">
        <f t="shared" si="159"/>
        <v>0</v>
      </c>
      <c r="E543" s="39">
        <f t="shared" si="159"/>
        <v>0</v>
      </c>
      <c r="F543" s="39">
        <f t="shared" si="159"/>
        <v>19860</v>
      </c>
      <c r="G543" s="39">
        <f t="shared" si="159"/>
        <v>22756</v>
      </c>
      <c r="H543" s="39">
        <f t="shared" si="159"/>
        <v>0</v>
      </c>
      <c r="I543" s="39">
        <f t="shared" si="159"/>
        <v>593865</v>
      </c>
      <c r="J543" s="66" t="s">
        <v>74</v>
      </c>
      <c r="K543" s="39">
        <f>SUM(K544:K545)</f>
        <v>145928</v>
      </c>
      <c r="L543" s="39">
        <f>SUM(L544:L545)</f>
        <v>0</v>
      </c>
      <c r="M543" s="39">
        <f>SUM(M544:M545)</f>
        <v>0</v>
      </c>
      <c r="N543" s="39">
        <f>SUM(N544:N545)</f>
        <v>0</v>
      </c>
      <c r="O543" s="39"/>
      <c r="P543" s="39"/>
      <c r="Q543" s="39">
        <f>SUM(Q544:Q545)</f>
        <v>0</v>
      </c>
      <c r="R543" s="39">
        <f t="shared" si="152"/>
        <v>145928</v>
      </c>
    </row>
    <row r="544" spans="1:256" ht="27" customHeight="1">
      <c r="A544" s="41" t="s">
        <v>75</v>
      </c>
      <c r="B544" s="39">
        <v>457269</v>
      </c>
      <c r="C544" s="39">
        <f>SUM(D544,F544,G544,H544)</f>
        <v>0</v>
      </c>
      <c r="D544" s="39"/>
      <c r="E544" s="39"/>
      <c r="F544" s="39"/>
      <c r="G544" s="39"/>
      <c r="H544" s="39"/>
      <c r="I544" s="39">
        <f>B544+C544</f>
        <v>457269</v>
      </c>
      <c r="J544" s="95" t="s">
        <v>76</v>
      </c>
      <c r="K544" s="39">
        <v>70264</v>
      </c>
      <c r="L544" s="39"/>
      <c r="M544" s="39"/>
      <c r="N544" s="39"/>
      <c r="O544" s="39"/>
      <c r="P544" s="39"/>
      <c r="Q544" s="39"/>
      <c r="R544" s="39">
        <f t="shared" si="152"/>
        <v>70264</v>
      </c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  <c r="AY544" s="69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  <c r="BT544" s="69"/>
      <c r="BU544" s="69"/>
      <c r="BV544" s="69"/>
      <c r="BW544" s="69"/>
      <c r="BX544" s="69"/>
      <c r="BY544" s="69"/>
      <c r="BZ544" s="69"/>
      <c r="CA544" s="69"/>
      <c r="CB544" s="69"/>
      <c r="CC544" s="69"/>
      <c r="CD544" s="69"/>
      <c r="CE544" s="69"/>
      <c r="CF544" s="69"/>
      <c r="CG544" s="69"/>
      <c r="CH544" s="69"/>
      <c r="CI544" s="69"/>
      <c r="CJ544" s="69"/>
      <c r="CK544" s="69"/>
      <c r="CL544" s="69"/>
      <c r="CM544" s="69"/>
      <c r="CN544" s="69"/>
      <c r="CO544" s="69"/>
      <c r="CP544" s="69"/>
      <c r="CQ544" s="69"/>
      <c r="CR544" s="69"/>
      <c r="CS544" s="69"/>
      <c r="CT544" s="69"/>
      <c r="CU544" s="69"/>
      <c r="CV544" s="69"/>
      <c r="CW544" s="69"/>
      <c r="CX544" s="69"/>
      <c r="CY544" s="69"/>
      <c r="CZ544" s="69"/>
      <c r="DA544" s="69"/>
      <c r="DB544" s="69"/>
      <c r="DC544" s="69"/>
      <c r="DD544" s="69"/>
      <c r="DE544" s="69"/>
      <c r="DF544" s="69"/>
      <c r="DG544" s="69"/>
      <c r="DH544" s="69"/>
      <c r="DI544" s="69"/>
      <c r="DJ544" s="69"/>
      <c r="DK544" s="69"/>
      <c r="DL544" s="69"/>
      <c r="DM544" s="69"/>
      <c r="DN544" s="69"/>
      <c r="DO544" s="69"/>
      <c r="DP544" s="69"/>
      <c r="DQ544" s="69"/>
      <c r="DR544" s="69"/>
      <c r="DS544" s="69"/>
      <c r="DT544" s="69"/>
      <c r="DU544" s="69"/>
      <c r="DV544" s="69"/>
      <c r="DW544" s="69"/>
      <c r="DX544" s="69"/>
      <c r="DY544" s="69"/>
      <c r="DZ544" s="69"/>
      <c r="EA544" s="69"/>
      <c r="EB544" s="69"/>
      <c r="EC544" s="69"/>
      <c r="ED544" s="69"/>
      <c r="EE544" s="69"/>
      <c r="EF544" s="69"/>
      <c r="EG544" s="69"/>
      <c r="EH544" s="69"/>
      <c r="EI544" s="69"/>
      <c r="EJ544" s="69"/>
      <c r="EK544" s="69"/>
      <c r="EL544" s="69"/>
      <c r="EM544" s="69"/>
      <c r="EN544" s="69"/>
      <c r="EO544" s="69"/>
      <c r="EP544" s="69"/>
      <c r="EQ544" s="69"/>
      <c r="ER544" s="69"/>
      <c r="ES544" s="69"/>
      <c r="ET544" s="69"/>
      <c r="EU544" s="69"/>
      <c r="EV544" s="69"/>
      <c r="EW544" s="69"/>
      <c r="EX544" s="69"/>
      <c r="EY544" s="69"/>
      <c r="EZ544" s="69"/>
      <c r="FA544" s="69"/>
      <c r="FB544" s="69"/>
      <c r="FC544" s="69"/>
      <c r="FD544" s="69"/>
      <c r="FE544" s="69"/>
      <c r="FF544" s="69"/>
      <c r="FG544" s="69"/>
      <c r="FH544" s="69"/>
      <c r="FI544" s="69"/>
      <c r="FJ544" s="69"/>
      <c r="FK544" s="69"/>
      <c r="FL544" s="69"/>
      <c r="FM544" s="69"/>
      <c r="FN544" s="69"/>
      <c r="FO544" s="69"/>
      <c r="FP544" s="69"/>
      <c r="FQ544" s="69"/>
      <c r="FR544" s="69"/>
      <c r="FS544" s="69"/>
      <c r="FT544" s="69"/>
      <c r="FU544" s="69"/>
      <c r="FV544" s="69"/>
      <c r="FW544" s="69"/>
      <c r="FX544" s="69"/>
      <c r="FY544" s="69"/>
      <c r="FZ544" s="69"/>
      <c r="GA544" s="69"/>
      <c r="GB544" s="69"/>
      <c r="GC544" s="69"/>
      <c r="GD544" s="69"/>
      <c r="GE544" s="69"/>
      <c r="GF544" s="69"/>
      <c r="GG544" s="69"/>
      <c r="GH544" s="69"/>
      <c r="GI544" s="69"/>
      <c r="GJ544" s="69"/>
      <c r="GK544" s="69"/>
      <c r="GL544" s="69"/>
      <c r="GM544" s="69"/>
      <c r="GN544" s="69"/>
      <c r="GO544" s="69"/>
      <c r="GP544" s="69"/>
      <c r="GQ544" s="69"/>
      <c r="GR544" s="69"/>
      <c r="GS544" s="69"/>
      <c r="GT544" s="69"/>
      <c r="GU544" s="69"/>
      <c r="GV544" s="69"/>
      <c r="GW544" s="69"/>
      <c r="GX544" s="69"/>
      <c r="GY544" s="69"/>
      <c r="GZ544" s="69"/>
      <c r="HA544" s="69"/>
      <c r="HB544" s="69"/>
      <c r="HC544" s="69"/>
      <c r="HD544" s="69"/>
      <c r="HE544" s="69"/>
      <c r="HF544" s="69"/>
      <c r="HG544" s="69"/>
      <c r="HH544" s="69"/>
      <c r="HI544" s="69"/>
      <c r="HJ544" s="69"/>
      <c r="HK544" s="69"/>
      <c r="HL544" s="69"/>
      <c r="HM544" s="69"/>
      <c r="HN544" s="69"/>
      <c r="HO544" s="69"/>
      <c r="HP544" s="69"/>
      <c r="HQ544" s="69"/>
      <c r="HR544" s="69"/>
      <c r="HS544" s="69"/>
      <c r="HT544" s="69"/>
      <c r="HU544" s="69"/>
      <c r="HV544" s="69"/>
      <c r="HW544" s="69"/>
      <c r="HX544" s="69"/>
      <c r="HY544" s="69"/>
      <c r="HZ544" s="69"/>
      <c r="IA544" s="69"/>
      <c r="IB544" s="69"/>
      <c r="IC544" s="69"/>
      <c r="ID544" s="69"/>
      <c r="IE544" s="69"/>
      <c r="IF544" s="69"/>
      <c r="IG544" s="69"/>
      <c r="IH544" s="69"/>
      <c r="II544" s="69"/>
      <c r="IJ544" s="69"/>
      <c r="IK544" s="69"/>
      <c r="IL544" s="69"/>
      <c r="IM544" s="69"/>
      <c r="IN544" s="69"/>
      <c r="IO544" s="69"/>
      <c r="IP544" s="69"/>
      <c r="IQ544" s="69"/>
      <c r="IR544" s="69"/>
      <c r="IS544" s="69"/>
      <c r="IT544" s="69"/>
      <c r="IU544" s="69"/>
      <c r="IV544" s="69"/>
    </row>
    <row r="545" spans="1:256" ht="21.75" customHeight="1">
      <c r="A545" s="41" t="s">
        <v>559</v>
      </c>
      <c r="B545" s="39">
        <v>93980</v>
      </c>
      <c r="C545" s="39">
        <f>SUM(D545,F545,G545,H545)</f>
        <v>0</v>
      </c>
      <c r="D545" s="39"/>
      <c r="E545" s="39"/>
      <c r="F545" s="39"/>
      <c r="G545" s="39"/>
      <c r="H545" s="39"/>
      <c r="I545" s="39">
        <f>B545+C545</f>
        <v>93980</v>
      </c>
      <c r="J545" s="95" t="s">
        <v>560</v>
      </c>
      <c r="K545" s="39">
        <v>75664</v>
      </c>
      <c r="L545" s="39"/>
      <c r="M545" s="39"/>
      <c r="N545" s="39"/>
      <c r="O545" s="39"/>
      <c r="P545" s="39"/>
      <c r="Q545" s="39"/>
      <c r="R545" s="39">
        <f t="shared" si="152"/>
        <v>75664</v>
      </c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  <c r="AY545" s="69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  <c r="BT545" s="69"/>
      <c r="BU545" s="69"/>
      <c r="BV545" s="69"/>
      <c r="BW545" s="69"/>
      <c r="BX545" s="69"/>
      <c r="BY545" s="69"/>
      <c r="BZ545" s="69"/>
      <c r="CA545" s="69"/>
      <c r="CB545" s="69"/>
      <c r="CC545" s="69"/>
      <c r="CD545" s="69"/>
      <c r="CE545" s="69"/>
      <c r="CF545" s="69"/>
      <c r="CG545" s="69"/>
      <c r="CH545" s="69"/>
      <c r="CI545" s="69"/>
      <c r="CJ545" s="69"/>
      <c r="CK545" s="69"/>
      <c r="CL545" s="69"/>
      <c r="CM545" s="69"/>
      <c r="CN545" s="69"/>
      <c r="CO545" s="69"/>
      <c r="CP545" s="69"/>
      <c r="CQ545" s="69"/>
      <c r="CR545" s="69"/>
      <c r="CS545" s="69"/>
      <c r="CT545" s="69"/>
      <c r="CU545" s="69"/>
      <c r="CV545" s="69"/>
      <c r="CW545" s="69"/>
      <c r="CX545" s="69"/>
      <c r="CY545" s="69"/>
      <c r="CZ545" s="69"/>
      <c r="DA545" s="69"/>
      <c r="DB545" s="69"/>
      <c r="DC545" s="69"/>
      <c r="DD545" s="69"/>
      <c r="DE545" s="69"/>
      <c r="DF545" s="69"/>
      <c r="DG545" s="69"/>
      <c r="DH545" s="69"/>
      <c r="DI545" s="69"/>
      <c r="DJ545" s="69"/>
      <c r="DK545" s="69"/>
      <c r="DL545" s="69"/>
      <c r="DM545" s="69"/>
      <c r="DN545" s="69"/>
      <c r="DO545" s="69"/>
      <c r="DP545" s="69"/>
      <c r="DQ545" s="69"/>
      <c r="DR545" s="69"/>
      <c r="DS545" s="69"/>
      <c r="DT545" s="69"/>
      <c r="DU545" s="69"/>
      <c r="DV545" s="69"/>
      <c r="DW545" s="69"/>
      <c r="DX545" s="69"/>
      <c r="DY545" s="69"/>
      <c r="DZ545" s="69"/>
      <c r="EA545" s="69"/>
      <c r="EB545" s="69"/>
      <c r="EC545" s="69"/>
      <c r="ED545" s="69"/>
      <c r="EE545" s="69"/>
      <c r="EF545" s="69"/>
      <c r="EG545" s="69"/>
      <c r="EH545" s="69"/>
      <c r="EI545" s="69"/>
      <c r="EJ545" s="69"/>
      <c r="EK545" s="69"/>
      <c r="EL545" s="69"/>
      <c r="EM545" s="69"/>
      <c r="EN545" s="69"/>
      <c r="EO545" s="69"/>
      <c r="EP545" s="69"/>
      <c r="EQ545" s="69"/>
      <c r="ER545" s="69"/>
      <c r="ES545" s="69"/>
      <c r="ET545" s="69"/>
      <c r="EU545" s="69"/>
      <c r="EV545" s="69"/>
      <c r="EW545" s="69"/>
      <c r="EX545" s="69"/>
      <c r="EY545" s="69"/>
      <c r="EZ545" s="69"/>
      <c r="FA545" s="69"/>
      <c r="FB545" s="69"/>
      <c r="FC545" s="69"/>
      <c r="FD545" s="69"/>
      <c r="FE545" s="69"/>
      <c r="FF545" s="69"/>
      <c r="FG545" s="69"/>
      <c r="FH545" s="69"/>
      <c r="FI545" s="69"/>
      <c r="FJ545" s="69"/>
      <c r="FK545" s="69"/>
      <c r="FL545" s="69"/>
      <c r="FM545" s="69"/>
      <c r="FN545" s="69"/>
      <c r="FO545" s="69"/>
      <c r="FP545" s="69"/>
      <c r="FQ545" s="69"/>
      <c r="FR545" s="69"/>
      <c r="FS545" s="69"/>
      <c r="FT545" s="69"/>
      <c r="FU545" s="69"/>
      <c r="FV545" s="69"/>
      <c r="FW545" s="69"/>
      <c r="FX545" s="69"/>
      <c r="FY545" s="69"/>
      <c r="FZ545" s="69"/>
      <c r="GA545" s="69"/>
      <c r="GB545" s="69"/>
      <c r="GC545" s="69"/>
      <c r="GD545" s="69"/>
      <c r="GE545" s="69"/>
      <c r="GF545" s="69"/>
      <c r="GG545" s="69"/>
      <c r="GH545" s="69"/>
      <c r="GI545" s="69"/>
      <c r="GJ545" s="69"/>
      <c r="GK545" s="69"/>
      <c r="GL545" s="69"/>
      <c r="GM545" s="69"/>
      <c r="GN545" s="69"/>
      <c r="GO545" s="69"/>
      <c r="GP545" s="69"/>
      <c r="GQ545" s="69"/>
      <c r="GR545" s="69"/>
      <c r="GS545" s="69"/>
      <c r="GT545" s="69"/>
      <c r="GU545" s="69"/>
      <c r="GV545" s="69"/>
      <c r="GW545" s="69"/>
      <c r="GX545" s="69"/>
      <c r="GY545" s="69"/>
      <c r="GZ545" s="69"/>
      <c r="HA545" s="69"/>
      <c r="HB545" s="69"/>
      <c r="HC545" s="69"/>
      <c r="HD545" s="69"/>
      <c r="HE545" s="69"/>
      <c r="HF545" s="69"/>
      <c r="HG545" s="69"/>
      <c r="HH545" s="69"/>
      <c r="HI545" s="69"/>
      <c r="HJ545" s="69"/>
      <c r="HK545" s="69"/>
      <c r="HL545" s="69"/>
      <c r="HM545" s="69"/>
      <c r="HN545" s="69"/>
      <c r="HO545" s="69"/>
      <c r="HP545" s="69"/>
      <c r="HQ545" s="69"/>
      <c r="HR545" s="69"/>
      <c r="HS545" s="69"/>
      <c r="HT545" s="69"/>
      <c r="HU545" s="69"/>
      <c r="HV545" s="69"/>
      <c r="HW545" s="69"/>
      <c r="HX545" s="69"/>
      <c r="HY545" s="69"/>
      <c r="HZ545" s="69"/>
      <c r="IA545" s="69"/>
      <c r="IB545" s="69"/>
      <c r="IC545" s="69"/>
      <c r="ID545" s="69"/>
      <c r="IE545" s="69"/>
      <c r="IF545" s="69"/>
      <c r="IG545" s="69"/>
      <c r="IH545" s="69"/>
      <c r="II545" s="69"/>
      <c r="IJ545" s="69"/>
      <c r="IK545" s="69"/>
      <c r="IL545" s="69"/>
      <c r="IM545" s="69"/>
      <c r="IN545" s="69"/>
      <c r="IO545" s="69"/>
      <c r="IP545" s="69"/>
      <c r="IQ545" s="69"/>
      <c r="IR545" s="69"/>
      <c r="IS545" s="69"/>
      <c r="IT545" s="69"/>
      <c r="IU545" s="69"/>
      <c r="IV545" s="69"/>
    </row>
    <row r="546" spans="1:256" ht="21.75" customHeight="1">
      <c r="A546" s="77" t="s">
        <v>561</v>
      </c>
      <c r="B546" s="39"/>
      <c r="C546" s="39">
        <f>SUM(D546,F546,G546,H546)</f>
        <v>19860</v>
      </c>
      <c r="D546" s="39"/>
      <c r="E546" s="39"/>
      <c r="F546" s="39">
        <v>19860</v>
      </c>
      <c r="G546" s="39"/>
      <c r="H546" s="39"/>
      <c r="I546" s="39">
        <f>B546+C546</f>
        <v>19860</v>
      </c>
      <c r="J546" s="88"/>
      <c r="K546" s="39"/>
      <c r="L546" s="39"/>
      <c r="M546" s="39"/>
      <c r="N546" s="39"/>
      <c r="O546" s="39"/>
      <c r="P546" s="39"/>
      <c r="Q546" s="39"/>
      <c r="R546" s="39">
        <f t="shared" si="152"/>
        <v>0</v>
      </c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K546" s="69"/>
      <c r="AL546" s="69"/>
      <c r="AM546" s="6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69"/>
      <c r="AY546" s="69"/>
      <c r="AZ546" s="69"/>
      <c r="BA546" s="69"/>
      <c r="BB546" s="69"/>
      <c r="BC546" s="69"/>
      <c r="BD546" s="69"/>
      <c r="BE546" s="69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9"/>
      <c r="BS546" s="69"/>
      <c r="BT546" s="69"/>
      <c r="BU546" s="69"/>
      <c r="BV546" s="69"/>
      <c r="BW546" s="69"/>
      <c r="BX546" s="69"/>
      <c r="BY546" s="69"/>
      <c r="BZ546" s="69"/>
      <c r="CA546" s="69"/>
      <c r="CB546" s="69"/>
      <c r="CC546" s="69"/>
      <c r="CD546" s="69"/>
      <c r="CE546" s="69"/>
      <c r="CF546" s="69"/>
      <c r="CG546" s="69"/>
      <c r="CH546" s="69"/>
      <c r="CI546" s="69"/>
      <c r="CJ546" s="69"/>
      <c r="CK546" s="69"/>
      <c r="CL546" s="69"/>
      <c r="CM546" s="69"/>
      <c r="CN546" s="69"/>
      <c r="CO546" s="69"/>
      <c r="CP546" s="69"/>
      <c r="CQ546" s="69"/>
      <c r="CR546" s="69"/>
      <c r="CS546" s="69"/>
      <c r="CT546" s="69"/>
      <c r="CU546" s="69"/>
      <c r="CV546" s="69"/>
      <c r="CW546" s="69"/>
      <c r="CX546" s="69"/>
      <c r="CY546" s="69"/>
      <c r="CZ546" s="69"/>
      <c r="DA546" s="69"/>
      <c r="DB546" s="69"/>
      <c r="DC546" s="69"/>
      <c r="DD546" s="69"/>
      <c r="DE546" s="69"/>
      <c r="DF546" s="69"/>
      <c r="DG546" s="69"/>
      <c r="DH546" s="69"/>
      <c r="DI546" s="69"/>
      <c r="DJ546" s="69"/>
      <c r="DK546" s="69"/>
      <c r="DL546" s="69"/>
      <c r="DM546" s="69"/>
      <c r="DN546" s="69"/>
      <c r="DO546" s="69"/>
      <c r="DP546" s="69"/>
      <c r="DQ546" s="69"/>
      <c r="DR546" s="69"/>
      <c r="DS546" s="69"/>
      <c r="DT546" s="69"/>
      <c r="DU546" s="69"/>
      <c r="DV546" s="69"/>
      <c r="DW546" s="69"/>
      <c r="DX546" s="69"/>
      <c r="DY546" s="69"/>
      <c r="DZ546" s="69"/>
      <c r="EA546" s="69"/>
      <c r="EB546" s="69"/>
      <c r="EC546" s="69"/>
      <c r="ED546" s="69"/>
      <c r="EE546" s="69"/>
      <c r="EF546" s="69"/>
      <c r="EG546" s="69"/>
      <c r="EH546" s="69"/>
      <c r="EI546" s="69"/>
      <c r="EJ546" s="69"/>
      <c r="EK546" s="69"/>
      <c r="EL546" s="69"/>
      <c r="EM546" s="69"/>
      <c r="EN546" s="69"/>
      <c r="EO546" s="69"/>
      <c r="EP546" s="69"/>
      <c r="EQ546" s="69"/>
      <c r="ER546" s="69"/>
      <c r="ES546" s="69"/>
      <c r="ET546" s="69"/>
      <c r="EU546" s="69"/>
      <c r="EV546" s="69"/>
      <c r="EW546" s="69"/>
      <c r="EX546" s="69"/>
      <c r="EY546" s="69"/>
      <c r="EZ546" s="69"/>
      <c r="FA546" s="69"/>
      <c r="FB546" s="69"/>
      <c r="FC546" s="69"/>
      <c r="FD546" s="69"/>
      <c r="FE546" s="69"/>
      <c r="FF546" s="69"/>
      <c r="FG546" s="69"/>
      <c r="FH546" s="69"/>
      <c r="FI546" s="69"/>
      <c r="FJ546" s="69"/>
      <c r="FK546" s="69"/>
      <c r="FL546" s="69"/>
      <c r="FM546" s="69"/>
      <c r="FN546" s="69"/>
      <c r="FO546" s="69"/>
      <c r="FP546" s="69"/>
      <c r="FQ546" s="69"/>
      <c r="FR546" s="69"/>
      <c r="FS546" s="69"/>
      <c r="FT546" s="69"/>
      <c r="FU546" s="69"/>
      <c r="FV546" s="69"/>
      <c r="FW546" s="69"/>
      <c r="FX546" s="69"/>
      <c r="FY546" s="69"/>
      <c r="FZ546" s="69"/>
      <c r="GA546" s="69"/>
      <c r="GB546" s="69"/>
      <c r="GC546" s="69"/>
      <c r="GD546" s="69"/>
      <c r="GE546" s="69"/>
      <c r="GF546" s="69"/>
      <c r="GG546" s="69"/>
      <c r="GH546" s="69"/>
      <c r="GI546" s="69"/>
      <c r="GJ546" s="69"/>
      <c r="GK546" s="69"/>
      <c r="GL546" s="69"/>
      <c r="GM546" s="69"/>
      <c r="GN546" s="69"/>
      <c r="GO546" s="69"/>
      <c r="GP546" s="69"/>
      <c r="GQ546" s="69"/>
      <c r="GR546" s="69"/>
      <c r="GS546" s="69"/>
      <c r="GT546" s="69"/>
      <c r="GU546" s="69"/>
      <c r="GV546" s="69"/>
      <c r="GW546" s="69"/>
      <c r="GX546" s="69"/>
      <c r="GY546" s="69"/>
      <c r="GZ546" s="69"/>
      <c r="HA546" s="69"/>
      <c r="HB546" s="69"/>
      <c r="HC546" s="69"/>
      <c r="HD546" s="69"/>
      <c r="HE546" s="69"/>
      <c r="HF546" s="69"/>
      <c r="HG546" s="69"/>
      <c r="HH546" s="69"/>
      <c r="HI546" s="69"/>
      <c r="HJ546" s="69"/>
      <c r="HK546" s="69"/>
      <c r="HL546" s="69"/>
      <c r="HM546" s="69"/>
      <c r="HN546" s="69"/>
      <c r="HO546" s="69"/>
      <c r="HP546" s="69"/>
      <c r="HQ546" s="69"/>
      <c r="HR546" s="69"/>
      <c r="HS546" s="69"/>
      <c r="HT546" s="69"/>
      <c r="HU546" s="69"/>
      <c r="HV546" s="69"/>
      <c r="HW546" s="69"/>
      <c r="HX546" s="69"/>
      <c r="HY546" s="69"/>
      <c r="HZ546" s="69"/>
      <c r="IA546" s="69"/>
      <c r="IB546" s="69"/>
      <c r="IC546" s="69"/>
      <c r="ID546" s="69"/>
      <c r="IE546" s="69"/>
      <c r="IF546" s="69"/>
      <c r="IG546" s="69"/>
      <c r="IH546" s="69"/>
      <c r="II546" s="69"/>
      <c r="IJ546" s="69"/>
      <c r="IK546" s="69"/>
      <c r="IL546" s="69"/>
      <c r="IM546" s="69"/>
      <c r="IN546" s="69"/>
      <c r="IO546" s="69"/>
      <c r="IP546" s="69"/>
      <c r="IQ546" s="69"/>
      <c r="IR546" s="69"/>
      <c r="IS546" s="69"/>
      <c r="IT546" s="69"/>
      <c r="IU546" s="69"/>
      <c r="IV546" s="69"/>
    </row>
    <row r="547" spans="1:256" ht="21.75" customHeight="1">
      <c r="A547" s="77" t="s">
        <v>562</v>
      </c>
      <c r="B547" s="39"/>
      <c r="C547" s="39">
        <f>SUM(D547,F547,G547,H547)</f>
        <v>22756</v>
      </c>
      <c r="D547" s="39"/>
      <c r="E547" s="39"/>
      <c r="F547" s="39"/>
      <c r="G547" s="39">
        <v>22756</v>
      </c>
      <c r="H547" s="39"/>
      <c r="I547" s="39">
        <f>B547+C547</f>
        <v>22756</v>
      </c>
      <c r="J547" s="88"/>
      <c r="K547" s="39"/>
      <c r="L547" s="39"/>
      <c r="M547" s="39"/>
      <c r="N547" s="39"/>
      <c r="O547" s="39"/>
      <c r="P547" s="39"/>
      <c r="Q547" s="39"/>
      <c r="R547" s="39">
        <f t="shared" si="152"/>
        <v>0</v>
      </c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K547" s="69"/>
      <c r="AL547" s="69"/>
      <c r="AM547" s="69"/>
      <c r="AN547" s="69"/>
      <c r="AO547" s="69"/>
      <c r="AP547" s="69"/>
      <c r="AQ547" s="69"/>
      <c r="AR547" s="69"/>
      <c r="AS547" s="69"/>
      <c r="AT547" s="69"/>
      <c r="AU547" s="69"/>
      <c r="AV547" s="69"/>
      <c r="AW547" s="69"/>
      <c r="AX547" s="69"/>
      <c r="AY547" s="69"/>
      <c r="AZ547" s="69"/>
      <c r="BA547" s="69"/>
      <c r="BB547" s="69"/>
      <c r="BC547" s="69"/>
      <c r="BD547" s="69"/>
      <c r="BE547" s="69"/>
      <c r="BF547" s="69"/>
      <c r="BG547" s="69"/>
      <c r="BH547" s="69"/>
      <c r="BI547" s="69"/>
      <c r="BJ547" s="69"/>
      <c r="BK547" s="69"/>
      <c r="BL547" s="69"/>
      <c r="BM547" s="69"/>
      <c r="BN547" s="69"/>
      <c r="BO547" s="69"/>
      <c r="BP547" s="69"/>
      <c r="BQ547" s="69"/>
      <c r="BR547" s="69"/>
      <c r="BS547" s="69"/>
      <c r="BT547" s="69"/>
      <c r="BU547" s="69"/>
      <c r="BV547" s="69"/>
      <c r="BW547" s="69"/>
      <c r="BX547" s="69"/>
      <c r="BY547" s="69"/>
      <c r="BZ547" s="69"/>
      <c r="CA547" s="69"/>
      <c r="CB547" s="69"/>
      <c r="CC547" s="69"/>
      <c r="CD547" s="69"/>
      <c r="CE547" s="69"/>
      <c r="CF547" s="69"/>
      <c r="CG547" s="69"/>
      <c r="CH547" s="69"/>
      <c r="CI547" s="69"/>
      <c r="CJ547" s="69"/>
      <c r="CK547" s="69"/>
      <c r="CL547" s="69"/>
      <c r="CM547" s="69"/>
      <c r="CN547" s="69"/>
      <c r="CO547" s="69"/>
      <c r="CP547" s="69"/>
      <c r="CQ547" s="69"/>
      <c r="CR547" s="69"/>
      <c r="CS547" s="69"/>
      <c r="CT547" s="69"/>
      <c r="CU547" s="69"/>
      <c r="CV547" s="69"/>
      <c r="CW547" s="69"/>
      <c r="CX547" s="69"/>
      <c r="CY547" s="69"/>
      <c r="CZ547" s="69"/>
      <c r="DA547" s="69"/>
      <c r="DB547" s="69"/>
      <c r="DC547" s="69"/>
      <c r="DD547" s="69"/>
      <c r="DE547" s="69"/>
      <c r="DF547" s="69"/>
      <c r="DG547" s="69"/>
      <c r="DH547" s="69"/>
      <c r="DI547" s="69"/>
      <c r="DJ547" s="69"/>
      <c r="DK547" s="69"/>
      <c r="DL547" s="69"/>
      <c r="DM547" s="69"/>
      <c r="DN547" s="69"/>
      <c r="DO547" s="69"/>
      <c r="DP547" s="69"/>
      <c r="DQ547" s="69"/>
      <c r="DR547" s="69"/>
      <c r="DS547" s="69"/>
      <c r="DT547" s="69"/>
      <c r="DU547" s="69"/>
      <c r="DV547" s="69"/>
      <c r="DW547" s="69"/>
      <c r="DX547" s="69"/>
      <c r="DY547" s="69"/>
      <c r="DZ547" s="69"/>
      <c r="EA547" s="69"/>
      <c r="EB547" s="69"/>
      <c r="EC547" s="69"/>
      <c r="ED547" s="69"/>
      <c r="EE547" s="69"/>
      <c r="EF547" s="69"/>
      <c r="EG547" s="69"/>
      <c r="EH547" s="69"/>
      <c r="EI547" s="69"/>
      <c r="EJ547" s="69"/>
      <c r="EK547" s="69"/>
      <c r="EL547" s="69"/>
      <c r="EM547" s="69"/>
      <c r="EN547" s="69"/>
      <c r="EO547" s="69"/>
      <c r="EP547" s="69"/>
      <c r="EQ547" s="69"/>
      <c r="ER547" s="69"/>
      <c r="ES547" s="69"/>
      <c r="ET547" s="69"/>
      <c r="EU547" s="69"/>
      <c r="EV547" s="69"/>
      <c r="EW547" s="69"/>
      <c r="EX547" s="69"/>
      <c r="EY547" s="69"/>
      <c r="EZ547" s="69"/>
      <c r="FA547" s="69"/>
      <c r="FB547" s="69"/>
      <c r="FC547" s="69"/>
      <c r="FD547" s="69"/>
      <c r="FE547" s="69"/>
      <c r="FF547" s="69"/>
      <c r="FG547" s="69"/>
      <c r="FH547" s="69"/>
      <c r="FI547" s="69"/>
      <c r="FJ547" s="69"/>
      <c r="FK547" s="69"/>
      <c r="FL547" s="69"/>
      <c r="FM547" s="69"/>
      <c r="FN547" s="69"/>
      <c r="FO547" s="69"/>
      <c r="FP547" s="69"/>
      <c r="FQ547" s="69"/>
      <c r="FR547" s="69"/>
      <c r="FS547" s="69"/>
      <c r="FT547" s="69"/>
      <c r="FU547" s="69"/>
      <c r="FV547" s="69"/>
      <c r="FW547" s="69"/>
      <c r="FX547" s="69"/>
      <c r="FY547" s="69"/>
      <c r="FZ547" s="69"/>
      <c r="GA547" s="69"/>
      <c r="GB547" s="69"/>
      <c r="GC547" s="69"/>
      <c r="GD547" s="69"/>
      <c r="GE547" s="69"/>
      <c r="GF547" s="69"/>
      <c r="GG547" s="69"/>
      <c r="GH547" s="69"/>
      <c r="GI547" s="69"/>
      <c r="GJ547" s="69"/>
      <c r="GK547" s="69"/>
      <c r="GL547" s="69"/>
      <c r="GM547" s="69"/>
      <c r="GN547" s="69"/>
      <c r="GO547" s="69"/>
      <c r="GP547" s="69"/>
      <c r="GQ547" s="69"/>
      <c r="GR547" s="69"/>
      <c r="GS547" s="69"/>
      <c r="GT547" s="69"/>
      <c r="GU547" s="69"/>
      <c r="GV547" s="69"/>
      <c r="GW547" s="69"/>
      <c r="GX547" s="69"/>
      <c r="GY547" s="69"/>
      <c r="GZ547" s="69"/>
      <c r="HA547" s="69"/>
      <c r="HB547" s="69"/>
      <c r="HC547" s="69"/>
      <c r="HD547" s="69"/>
      <c r="HE547" s="69"/>
      <c r="HF547" s="69"/>
      <c r="HG547" s="69"/>
      <c r="HH547" s="69"/>
      <c r="HI547" s="69"/>
      <c r="HJ547" s="69"/>
      <c r="HK547" s="69"/>
      <c r="HL547" s="69"/>
      <c r="HM547" s="69"/>
      <c r="HN547" s="69"/>
      <c r="HO547" s="69"/>
      <c r="HP547" s="69"/>
      <c r="HQ547" s="69"/>
      <c r="HR547" s="69"/>
      <c r="HS547" s="69"/>
      <c r="HT547" s="69"/>
      <c r="HU547" s="69"/>
      <c r="HV547" s="69"/>
      <c r="HW547" s="69"/>
      <c r="HX547" s="69"/>
      <c r="HY547" s="69"/>
      <c r="HZ547" s="69"/>
      <c r="IA547" s="69"/>
      <c r="IB547" s="69"/>
      <c r="IC547" s="69"/>
      <c r="ID547" s="69"/>
      <c r="IE547" s="69"/>
      <c r="IF547" s="69"/>
      <c r="IG547" s="69"/>
      <c r="IH547" s="69"/>
      <c r="II547" s="69"/>
      <c r="IJ547" s="69"/>
      <c r="IK547" s="69"/>
      <c r="IL547" s="69"/>
      <c r="IM547" s="69"/>
      <c r="IN547" s="69"/>
      <c r="IO547" s="69"/>
      <c r="IP547" s="69"/>
      <c r="IQ547" s="69"/>
      <c r="IR547" s="69"/>
      <c r="IS547" s="69"/>
      <c r="IT547" s="69"/>
      <c r="IU547" s="69"/>
      <c r="IV547" s="69"/>
    </row>
    <row r="548" spans="1:18" ht="14.25">
      <c r="A548" s="69" t="s">
        <v>79</v>
      </c>
      <c r="B548" s="89"/>
      <c r="C548" s="89"/>
      <c r="D548" s="89"/>
      <c r="E548" s="89"/>
      <c r="F548" s="89"/>
      <c r="G548" s="89"/>
      <c r="H548" s="89"/>
      <c r="I548" s="89"/>
      <c r="J548" s="90"/>
      <c r="K548" s="89"/>
      <c r="L548" s="89"/>
      <c r="M548" s="89"/>
      <c r="N548" s="89"/>
      <c r="O548" s="89"/>
      <c r="P548" s="89"/>
      <c r="Q548" s="89"/>
      <c r="R548" s="89"/>
    </row>
    <row r="549" spans="1:18" ht="14.25">
      <c r="A549" s="69" t="s">
        <v>80</v>
      </c>
      <c r="B549" s="89"/>
      <c r="C549" s="89"/>
      <c r="D549" s="89"/>
      <c r="E549" s="89"/>
      <c r="F549" s="89"/>
      <c r="G549" s="89"/>
      <c r="H549" s="89"/>
      <c r="I549" s="89"/>
      <c r="J549" s="90"/>
      <c r="K549" s="89"/>
      <c r="L549" s="89"/>
      <c r="M549" s="89"/>
      <c r="N549" s="89"/>
      <c r="O549" s="89"/>
      <c r="P549" s="89"/>
      <c r="Q549" s="89"/>
      <c r="R549" s="89"/>
    </row>
    <row r="550" spans="1:18" ht="14.25">
      <c r="A550" s="69" t="s">
        <v>81</v>
      </c>
      <c r="B550" s="89"/>
      <c r="C550" s="89"/>
      <c r="D550" s="89"/>
      <c r="E550" s="89"/>
      <c r="F550" s="89"/>
      <c r="G550" s="89"/>
      <c r="H550" s="89"/>
      <c r="I550" s="89"/>
      <c r="J550" s="90"/>
      <c r="K550" s="89"/>
      <c r="L550" s="89"/>
      <c r="M550" s="89"/>
      <c r="N550" s="89"/>
      <c r="O550" s="89"/>
      <c r="P550" s="89"/>
      <c r="Q550" s="89"/>
      <c r="R550" s="89"/>
    </row>
  </sheetData>
  <sheetProtection/>
  <mergeCells count="20">
    <mergeCell ref="A2:R2"/>
    <mergeCell ref="Q3:R3"/>
    <mergeCell ref="C4:H4"/>
    <mergeCell ref="L4:Q4"/>
    <mergeCell ref="D5:E5"/>
    <mergeCell ref="M5:N5"/>
    <mergeCell ref="A4:A6"/>
    <mergeCell ref="B4:B6"/>
    <mergeCell ref="C5:C6"/>
    <mergeCell ref="F5:F6"/>
    <mergeCell ref="O5:O6"/>
    <mergeCell ref="P5:P6"/>
    <mergeCell ref="Q5:Q6"/>
    <mergeCell ref="R4:R6"/>
    <mergeCell ref="G5:G6"/>
    <mergeCell ref="H5:H6"/>
    <mergeCell ref="I4:I6"/>
    <mergeCell ref="J4:J6"/>
    <mergeCell ref="K4:K6"/>
    <mergeCell ref="L5:L6"/>
  </mergeCells>
  <printOptions horizontalCentered="1"/>
  <pageMargins left="0.15694444444444444" right="0.15694444444444444" top="0.19652777777777777" bottom="0.39305555555555555" header="0.5111111111111111" footer="0.19652777777777777"/>
  <pageSetup horizontalDpi="600" verticalDpi="600" orientation="landscape" paperSize="8" scale="85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T41"/>
  <sheetViews>
    <sheetView showZeros="0" zoomScalePageLayoutView="0" workbookViewId="0" topLeftCell="A1">
      <selection activeCell="M16" sqref="M16"/>
    </sheetView>
  </sheetViews>
  <sheetFormatPr defaultColWidth="9.00390625" defaultRowHeight="14.25"/>
  <cols>
    <col min="1" max="1" width="28.00390625" style="80" customWidth="1"/>
    <col min="2" max="2" width="10.50390625" style="76" customWidth="1"/>
    <col min="3" max="6" width="9.00390625" style="76" customWidth="1"/>
    <col min="7" max="7" width="48.875" style="80" bestFit="1" customWidth="1"/>
    <col min="8" max="8" width="10.125" style="76" customWidth="1"/>
    <col min="9" max="11" width="9.00390625" style="80" customWidth="1"/>
    <col min="12" max="12" width="9.00390625" style="76" customWidth="1"/>
    <col min="13" max="13" width="9.50390625" style="80" bestFit="1" customWidth="1"/>
    <col min="14" max="16384" width="9.00390625" style="80" customWidth="1"/>
  </cols>
  <sheetData>
    <row r="1" spans="1:254" s="83" customFormat="1" ht="19.5" customHeight="1">
      <c r="A1" s="25" t="s">
        <v>563</v>
      </c>
      <c r="B1" s="26"/>
      <c r="C1" s="26"/>
      <c r="D1" s="26"/>
      <c r="E1" s="26"/>
      <c r="F1" s="26"/>
      <c r="G1" s="27"/>
      <c r="H1" s="26"/>
      <c r="I1" s="35"/>
      <c r="J1" s="35"/>
      <c r="K1" s="35"/>
      <c r="L1" s="26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</row>
    <row r="2" spans="1:254" ht="29.25" customHeight="1">
      <c r="A2" s="115" t="s">
        <v>564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84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</row>
    <row r="3" spans="1:254" ht="12" customHeight="1">
      <c r="A3" s="116" t="s">
        <v>84</v>
      </c>
      <c r="B3" s="116"/>
      <c r="C3" s="116"/>
      <c r="D3" s="116"/>
      <c r="E3" s="116"/>
      <c r="F3" s="116"/>
      <c r="G3" s="116"/>
      <c r="H3" s="121" t="s">
        <v>14</v>
      </c>
      <c r="I3" s="121"/>
      <c r="J3" s="121"/>
      <c r="K3" s="121"/>
      <c r="L3" s="121"/>
      <c r="M3" s="28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</row>
    <row r="4" spans="1:254" ht="19.5" customHeight="1">
      <c r="A4" s="118" t="s">
        <v>85</v>
      </c>
      <c r="B4" s="105" t="s">
        <v>16</v>
      </c>
      <c r="C4" s="105" t="s">
        <v>17</v>
      </c>
      <c r="D4" s="105"/>
      <c r="E4" s="105"/>
      <c r="F4" s="105" t="s">
        <v>18</v>
      </c>
      <c r="G4" s="114" t="s">
        <v>86</v>
      </c>
      <c r="H4" s="105" t="s">
        <v>16</v>
      </c>
      <c r="I4" s="105" t="s">
        <v>17</v>
      </c>
      <c r="J4" s="105"/>
      <c r="K4" s="105"/>
      <c r="L4" s="112" t="s">
        <v>18</v>
      </c>
      <c r="M4" s="28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</row>
    <row r="5" spans="1:254" ht="11.25" customHeight="1">
      <c r="A5" s="118"/>
      <c r="B5" s="105"/>
      <c r="C5" s="112" t="s">
        <v>20</v>
      </c>
      <c r="D5" s="112" t="s">
        <v>87</v>
      </c>
      <c r="E5" s="112" t="s">
        <v>23</v>
      </c>
      <c r="F5" s="105"/>
      <c r="G5" s="114"/>
      <c r="H5" s="105"/>
      <c r="I5" s="112" t="s">
        <v>20</v>
      </c>
      <c r="J5" s="112" t="s">
        <v>87</v>
      </c>
      <c r="K5" s="112" t="s">
        <v>23</v>
      </c>
      <c r="L5" s="113"/>
      <c r="M5" s="28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</row>
    <row r="6" spans="1:13" s="24" customFormat="1" ht="24.75" customHeight="1">
      <c r="A6" s="118"/>
      <c r="B6" s="105"/>
      <c r="C6" s="104"/>
      <c r="D6" s="104"/>
      <c r="E6" s="104"/>
      <c r="F6" s="105"/>
      <c r="G6" s="114"/>
      <c r="H6" s="105"/>
      <c r="I6" s="104"/>
      <c r="J6" s="104"/>
      <c r="K6" s="104"/>
      <c r="L6" s="104"/>
      <c r="M6" s="36"/>
    </row>
    <row r="7" spans="1:12" ht="24" customHeight="1">
      <c r="A7" s="81" t="s">
        <v>26</v>
      </c>
      <c r="B7" s="44">
        <f>SUM(B8,B34)</f>
        <v>139064</v>
      </c>
      <c r="C7" s="44">
        <f>SUM(C8,C34)</f>
        <v>388418</v>
      </c>
      <c r="D7" s="44">
        <f>SUM(D8,D34)</f>
        <v>159371</v>
      </c>
      <c r="E7" s="44">
        <f>SUM(E8,E34)</f>
        <v>229047</v>
      </c>
      <c r="F7" s="44">
        <f>SUM(F8,F34)</f>
        <v>527482</v>
      </c>
      <c r="G7" s="64" t="s">
        <v>26</v>
      </c>
      <c r="H7" s="37">
        <f>SUM(H8,H34)</f>
        <v>139064</v>
      </c>
      <c r="I7" s="37">
        <f>SUM(I8,I34)</f>
        <v>388418</v>
      </c>
      <c r="J7" s="37">
        <f>SUM(J8,J34)</f>
        <v>159371</v>
      </c>
      <c r="K7" s="37">
        <f>SUM(K8,K34)</f>
        <v>229047</v>
      </c>
      <c r="L7" s="37">
        <f>SUM(L8,L34)</f>
        <v>527482</v>
      </c>
    </row>
    <row r="8" spans="1:12" ht="24" customHeight="1">
      <c r="A8" s="82" t="s">
        <v>106</v>
      </c>
      <c r="B8" s="44">
        <f>SUM(B9:B13)</f>
        <v>68344</v>
      </c>
      <c r="C8" s="44">
        <f>SUM(C9:C13)</f>
        <v>159371</v>
      </c>
      <c r="D8" s="44">
        <f>SUM(D9:D13)</f>
        <v>159371</v>
      </c>
      <c r="E8" s="44">
        <f>SUM(E9:E13)</f>
        <v>0</v>
      </c>
      <c r="F8" s="44">
        <f>SUM(F9:F13)</f>
        <v>227715</v>
      </c>
      <c r="G8" s="66" t="s">
        <v>107</v>
      </c>
      <c r="H8" s="37">
        <f>SUM(H9,H12,H14,H20,H25,H27,H29,H31)</f>
        <v>133064</v>
      </c>
      <c r="I8" s="37">
        <f>SUM(I9,I12,I14,I20,I25,I27,I29,I31)</f>
        <v>388418</v>
      </c>
      <c r="J8" s="37">
        <f>SUM(J9,J12,J14,J20,J25,J27,J29,J31)</f>
        <v>159371</v>
      </c>
      <c r="K8" s="37">
        <f>SUM(K9,K12,K14,K20,K25,K27,K29,K31)</f>
        <v>229047</v>
      </c>
      <c r="L8" s="37">
        <f>SUM(L9,L12,L14,L20,L25,L27,L29,L31)</f>
        <v>521482</v>
      </c>
    </row>
    <row r="9" spans="1:12" ht="24" customHeight="1">
      <c r="A9" s="30" t="s">
        <v>88</v>
      </c>
      <c r="B9" s="37">
        <v>1343</v>
      </c>
      <c r="C9" s="37">
        <f>SUM(D9:E9)</f>
        <v>3562</v>
      </c>
      <c r="D9" s="37">
        <v>3562</v>
      </c>
      <c r="E9" s="37"/>
      <c r="F9" s="37">
        <f>B9+C9</f>
        <v>4905</v>
      </c>
      <c r="G9" s="98" t="s">
        <v>89</v>
      </c>
      <c r="H9" s="31">
        <f>SUM(H10:H11)</f>
        <v>2854</v>
      </c>
      <c r="I9" s="31">
        <f>SUM(J9:K9)</f>
        <v>7887</v>
      </c>
      <c r="J9" s="31">
        <f>SUM(J10:J11)</f>
        <v>0</v>
      </c>
      <c r="K9" s="31">
        <f>SUM(K10:K11)</f>
        <v>7887</v>
      </c>
      <c r="L9" s="37">
        <f>H9+I9</f>
        <v>10741</v>
      </c>
    </row>
    <row r="10" spans="1:12" ht="24" customHeight="1">
      <c r="A10" s="30" t="s">
        <v>90</v>
      </c>
      <c r="B10" s="37">
        <v>718</v>
      </c>
      <c r="C10" s="37">
        <f>SUM(D10:E10)</f>
        <v>35</v>
      </c>
      <c r="D10" s="37">
        <v>35</v>
      </c>
      <c r="E10" s="37"/>
      <c r="F10" s="37">
        <f>B10+C10</f>
        <v>753</v>
      </c>
      <c r="G10" s="30" t="s">
        <v>565</v>
      </c>
      <c r="H10" s="31">
        <v>2696</v>
      </c>
      <c r="I10" s="31">
        <f>SUM(J10:K10)</f>
        <v>7621</v>
      </c>
      <c r="J10" s="33"/>
      <c r="K10" s="37">
        <v>7621</v>
      </c>
      <c r="L10" s="37">
        <f>H10+I10</f>
        <v>10317</v>
      </c>
    </row>
    <row r="11" spans="1:12" ht="24" customHeight="1">
      <c r="A11" s="30" t="s">
        <v>92</v>
      </c>
      <c r="B11" s="37">
        <v>65583</v>
      </c>
      <c r="C11" s="37">
        <f>SUM(D11:E11)</f>
        <v>137457</v>
      </c>
      <c r="D11" s="37">
        <v>137457</v>
      </c>
      <c r="E11" s="37"/>
      <c r="F11" s="37">
        <f>B11+C11</f>
        <v>203040</v>
      </c>
      <c r="G11" s="30" t="s">
        <v>566</v>
      </c>
      <c r="H11" s="32">
        <v>158</v>
      </c>
      <c r="I11" s="31">
        <f>SUM(J11:K11)</f>
        <v>266</v>
      </c>
      <c r="J11" s="33"/>
      <c r="K11" s="37">
        <v>266</v>
      </c>
      <c r="L11" s="37">
        <f>H11+I11</f>
        <v>424</v>
      </c>
    </row>
    <row r="12" spans="1:12" ht="24" customHeight="1">
      <c r="A12" s="30" t="s">
        <v>94</v>
      </c>
      <c r="B12" s="37">
        <v>700</v>
      </c>
      <c r="C12" s="37">
        <f>SUM(D12:E12)</f>
        <v>0</v>
      </c>
      <c r="D12" s="37">
        <v>0</v>
      </c>
      <c r="E12" s="37"/>
      <c r="F12" s="37">
        <f>B12+C12</f>
        <v>700</v>
      </c>
      <c r="G12" s="98" t="s">
        <v>91</v>
      </c>
      <c r="H12" s="32">
        <f>SUM(H13)</f>
        <v>0</v>
      </c>
      <c r="I12" s="31">
        <f>SUM(J12:K12)</f>
        <v>0</v>
      </c>
      <c r="J12" s="32">
        <f>SUM(J13)</f>
        <v>0</v>
      </c>
      <c r="K12" s="32">
        <f>SUM(K13)</f>
        <v>0</v>
      </c>
      <c r="L12" s="37">
        <f>H12+I12</f>
        <v>0</v>
      </c>
    </row>
    <row r="13" spans="1:12" ht="24" customHeight="1">
      <c r="A13" s="30" t="s">
        <v>96</v>
      </c>
      <c r="B13" s="37"/>
      <c r="C13" s="37">
        <f>SUM(D13:E13)</f>
        <v>18317</v>
      </c>
      <c r="D13" s="37">
        <v>18317</v>
      </c>
      <c r="E13" s="37"/>
      <c r="F13" s="37">
        <f>B13+C13</f>
        <v>18317</v>
      </c>
      <c r="G13" s="30" t="s">
        <v>567</v>
      </c>
      <c r="H13" s="32"/>
      <c r="I13" s="31">
        <f aca="true" t="shared" si="0" ref="I13:I18">SUM(J13:K13)</f>
        <v>0</v>
      </c>
      <c r="J13" s="33"/>
      <c r="K13" s="37"/>
      <c r="L13" s="37">
        <f aca="true" t="shared" si="1" ref="L13:L18">H13+I13</f>
        <v>0</v>
      </c>
    </row>
    <row r="14" spans="1:12" ht="24" customHeight="1">
      <c r="A14" s="30"/>
      <c r="B14" s="37"/>
      <c r="C14" s="37"/>
      <c r="D14" s="37"/>
      <c r="E14" s="37"/>
      <c r="F14" s="37"/>
      <c r="G14" s="98" t="s">
        <v>93</v>
      </c>
      <c r="H14" s="31">
        <f>SUM(H15:H19)</f>
        <v>54390</v>
      </c>
      <c r="I14" s="31">
        <f t="shared" si="0"/>
        <v>206578</v>
      </c>
      <c r="J14" s="31">
        <f>SUM(J15:J19)</f>
        <v>159725</v>
      </c>
      <c r="K14" s="31">
        <f>SUM(K15:K19)</f>
        <v>46853</v>
      </c>
      <c r="L14" s="37">
        <f t="shared" si="1"/>
        <v>260968</v>
      </c>
    </row>
    <row r="15" spans="1:12" ht="24" customHeight="1">
      <c r="A15" s="30"/>
      <c r="B15" s="37"/>
      <c r="C15" s="37"/>
      <c r="D15" s="37"/>
      <c r="E15" s="37"/>
      <c r="F15" s="37"/>
      <c r="G15" s="30" t="s">
        <v>568</v>
      </c>
      <c r="H15" s="31">
        <v>52329</v>
      </c>
      <c r="I15" s="31">
        <f t="shared" si="0"/>
        <v>178657</v>
      </c>
      <c r="J15" s="33">
        <v>137111</v>
      </c>
      <c r="K15" s="37">
        <v>41546</v>
      </c>
      <c r="L15" s="37">
        <f t="shared" si="1"/>
        <v>230986</v>
      </c>
    </row>
    <row r="16" spans="1:12" ht="24" customHeight="1">
      <c r="A16" s="30"/>
      <c r="B16" s="37"/>
      <c r="C16" s="37"/>
      <c r="D16" s="37"/>
      <c r="E16" s="37"/>
      <c r="F16" s="37"/>
      <c r="G16" s="30" t="s">
        <v>629</v>
      </c>
      <c r="H16" s="31">
        <v>1343</v>
      </c>
      <c r="I16" s="31">
        <f t="shared" si="0"/>
        <v>7286</v>
      </c>
      <c r="J16" s="33">
        <v>3562</v>
      </c>
      <c r="K16" s="37">
        <v>3724</v>
      </c>
      <c r="L16" s="37">
        <f t="shared" si="1"/>
        <v>8629</v>
      </c>
    </row>
    <row r="17" spans="1:12" ht="24" customHeight="1">
      <c r="A17" s="30"/>
      <c r="B17" s="37"/>
      <c r="C17" s="37"/>
      <c r="D17" s="37"/>
      <c r="E17" s="37"/>
      <c r="F17" s="37"/>
      <c r="G17" s="30" t="s">
        <v>630</v>
      </c>
      <c r="H17" s="32">
        <v>718</v>
      </c>
      <c r="I17" s="31">
        <f t="shared" si="0"/>
        <v>872</v>
      </c>
      <c r="J17" s="33">
        <v>35</v>
      </c>
      <c r="K17" s="37">
        <v>837</v>
      </c>
      <c r="L17" s="37">
        <f t="shared" si="1"/>
        <v>1590</v>
      </c>
    </row>
    <row r="18" spans="1:12" ht="24" customHeight="1">
      <c r="A18" s="30"/>
      <c r="B18" s="37"/>
      <c r="C18" s="37"/>
      <c r="D18" s="37"/>
      <c r="E18" s="37"/>
      <c r="F18" s="37"/>
      <c r="G18" s="30" t="s">
        <v>631</v>
      </c>
      <c r="H18" s="32"/>
      <c r="I18" s="31">
        <f t="shared" si="0"/>
        <v>1446</v>
      </c>
      <c r="J18" s="33">
        <v>700</v>
      </c>
      <c r="K18" s="37">
        <v>746</v>
      </c>
      <c r="L18" s="37">
        <f t="shared" si="1"/>
        <v>1446</v>
      </c>
    </row>
    <row r="19" spans="1:12" ht="24" customHeight="1">
      <c r="A19" s="30"/>
      <c r="B19" s="37"/>
      <c r="C19" s="37"/>
      <c r="D19" s="37"/>
      <c r="E19" s="37"/>
      <c r="F19" s="37"/>
      <c r="G19" s="30" t="s">
        <v>632</v>
      </c>
      <c r="H19" s="32"/>
      <c r="I19" s="31">
        <f aca="true" t="shared" si="2" ref="I19:I32">SUM(J19:K19)</f>
        <v>18317</v>
      </c>
      <c r="J19" s="33">
        <v>18317</v>
      </c>
      <c r="K19" s="37"/>
      <c r="L19" s="37">
        <f aca="true" t="shared" si="3" ref="L19:L32">H19+I19</f>
        <v>18317</v>
      </c>
    </row>
    <row r="20" spans="1:12" ht="24" customHeight="1">
      <c r="A20" s="30"/>
      <c r="B20" s="37"/>
      <c r="C20" s="37"/>
      <c r="D20" s="37"/>
      <c r="E20" s="37"/>
      <c r="F20" s="37"/>
      <c r="G20" s="98" t="s">
        <v>95</v>
      </c>
      <c r="H20" s="31">
        <f>SUM(H21:H24)</f>
        <v>54774</v>
      </c>
      <c r="I20" s="31">
        <f t="shared" si="2"/>
        <v>167884</v>
      </c>
      <c r="J20" s="31">
        <f>SUM(J21:J24)</f>
        <v>0</v>
      </c>
      <c r="K20" s="31">
        <f>SUM(K21:K24)</f>
        <v>167884</v>
      </c>
      <c r="L20" s="37">
        <f t="shared" si="3"/>
        <v>222658</v>
      </c>
    </row>
    <row r="21" spans="1:12" ht="24" customHeight="1">
      <c r="A21" s="30"/>
      <c r="B21" s="37"/>
      <c r="C21" s="37"/>
      <c r="D21" s="37"/>
      <c r="E21" s="37"/>
      <c r="F21" s="37"/>
      <c r="G21" s="30" t="s">
        <v>569</v>
      </c>
      <c r="H21" s="32">
        <v>300</v>
      </c>
      <c r="I21" s="31">
        <f t="shared" si="2"/>
        <v>50</v>
      </c>
      <c r="J21" s="33"/>
      <c r="K21" s="37">
        <v>50</v>
      </c>
      <c r="L21" s="37">
        <f t="shared" si="3"/>
        <v>350</v>
      </c>
    </row>
    <row r="22" spans="1:12" ht="24" customHeight="1">
      <c r="A22" s="30"/>
      <c r="B22" s="37"/>
      <c r="C22" s="37"/>
      <c r="D22" s="37"/>
      <c r="E22" s="37"/>
      <c r="F22" s="37"/>
      <c r="G22" s="30" t="s">
        <v>570</v>
      </c>
      <c r="H22" s="31">
        <v>11075</v>
      </c>
      <c r="I22" s="31">
        <f t="shared" si="2"/>
        <v>23882</v>
      </c>
      <c r="J22" s="33"/>
      <c r="K22" s="37">
        <v>23882</v>
      </c>
      <c r="L22" s="37">
        <f t="shared" si="3"/>
        <v>34957</v>
      </c>
    </row>
    <row r="23" spans="1:12" ht="24" customHeight="1">
      <c r="A23" s="30"/>
      <c r="B23" s="37"/>
      <c r="C23" s="37"/>
      <c r="D23" s="37"/>
      <c r="E23" s="37"/>
      <c r="F23" s="37"/>
      <c r="G23" s="30" t="s">
        <v>571</v>
      </c>
      <c r="H23" s="31">
        <v>43399</v>
      </c>
      <c r="I23" s="31">
        <f t="shared" si="2"/>
        <v>0</v>
      </c>
      <c r="J23" s="33"/>
      <c r="K23" s="37"/>
      <c r="L23" s="37">
        <f t="shared" si="3"/>
        <v>43399</v>
      </c>
    </row>
    <row r="24" spans="1:12" ht="24" customHeight="1">
      <c r="A24" s="30" t="s">
        <v>84</v>
      </c>
      <c r="B24" s="37"/>
      <c r="C24" s="37"/>
      <c r="D24" s="37"/>
      <c r="E24" s="37"/>
      <c r="F24" s="37"/>
      <c r="G24" s="30" t="s">
        <v>572</v>
      </c>
      <c r="H24" s="31"/>
      <c r="I24" s="31">
        <f t="shared" si="2"/>
        <v>143952</v>
      </c>
      <c r="J24" s="33"/>
      <c r="K24" s="37">
        <v>143952</v>
      </c>
      <c r="L24" s="37"/>
    </row>
    <row r="25" spans="1:12" ht="24" customHeight="1">
      <c r="A25" s="30"/>
      <c r="B25" s="37"/>
      <c r="C25" s="37"/>
      <c r="D25" s="37"/>
      <c r="E25" s="37"/>
      <c r="F25" s="37"/>
      <c r="G25" s="98" t="s">
        <v>97</v>
      </c>
      <c r="H25" s="31">
        <f>SUM(H26)</f>
        <v>0</v>
      </c>
      <c r="I25" s="31">
        <f t="shared" si="2"/>
        <v>2340</v>
      </c>
      <c r="J25" s="31">
        <f>SUM(J26)</f>
        <v>0</v>
      </c>
      <c r="K25" s="31">
        <f>SUM(K26)</f>
        <v>2340</v>
      </c>
      <c r="L25" s="37">
        <f t="shared" si="3"/>
        <v>2340</v>
      </c>
    </row>
    <row r="26" spans="1:12" ht="24" customHeight="1">
      <c r="A26" s="30"/>
      <c r="B26" s="37"/>
      <c r="C26" s="37"/>
      <c r="D26" s="37"/>
      <c r="E26" s="37"/>
      <c r="F26" s="37"/>
      <c r="G26" s="30" t="s">
        <v>573</v>
      </c>
      <c r="H26" s="31"/>
      <c r="I26" s="31">
        <f t="shared" si="2"/>
        <v>2340</v>
      </c>
      <c r="J26" s="33"/>
      <c r="K26" s="37">
        <v>2340</v>
      </c>
      <c r="L26" s="37">
        <f t="shared" si="3"/>
        <v>2340</v>
      </c>
    </row>
    <row r="27" spans="1:12" ht="24" customHeight="1">
      <c r="A27" s="30"/>
      <c r="B27" s="37"/>
      <c r="C27" s="37"/>
      <c r="D27" s="37"/>
      <c r="E27" s="37"/>
      <c r="F27" s="37"/>
      <c r="G27" s="98" t="s">
        <v>98</v>
      </c>
      <c r="H27" s="31">
        <f>SUM(H28)</f>
        <v>0</v>
      </c>
      <c r="I27" s="31">
        <f t="shared" si="2"/>
        <v>28</v>
      </c>
      <c r="J27" s="31">
        <f>SUM(J28)</f>
        <v>0</v>
      </c>
      <c r="K27" s="31">
        <f>SUM(K28)</f>
        <v>28</v>
      </c>
      <c r="L27" s="37">
        <f t="shared" si="3"/>
        <v>28</v>
      </c>
    </row>
    <row r="28" spans="1:12" ht="24" customHeight="1">
      <c r="A28" s="30"/>
      <c r="B28" s="37"/>
      <c r="C28" s="37"/>
      <c r="D28" s="37"/>
      <c r="E28" s="37"/>
      <c r="F28" s="37"/>
      <c r="G28" s="30" t="s">
        <v>574</v>
      </c>
      <c r="H28" s="31"/>
      <c r="I28" s="31">
        <f t="shared" si="2"/>
        <v>28</v>
      </c>
      <c r="J28" s="33"/>
      <c r="K28" s="37">
        <v>28</v>
      </c>
      <c r="L28" s="37">
        <f t="shared" si="3"/>
        <v>28</v>
      </c>
    </row>
    <row r="29" spans="1:12" ht="24" customHeight="1">
      <c r="A29" s="30"/>
      <c r="B29" s="37"/>
      <c r="C29" s="37"/>
      <c r="D29" s="37"/>
      <c r="E29" s="37"/>
      <c r="F29" s="37"/>
      <c r="G29" s="98" t="s">
        <v>99</v>
      </c>
      <c r="H29" s="32">
        <f>SUM(H30)</f>
        <v>692</v>
      </c>
      <c r="I29" s="31">
        <f t="shared" si="2"/>
        <v>4055</v>
      </c>
      <c r="J29" s="32">
        <f>SUM(J30)</f>
        <v>0</v>
      </c>
      <c r="K29" s="32">
        <f>SUM(K30)</f>
        <v>4055</v>
      </c>
      <c r="L29" s="37">
        <f t="shared" si="3"/>
        <v>4747</v>
      </c>
    </row>
    <row r="30" spans="1:12" ht="24" customHeight="1">
      <c r="A30" s="30"/>
      <c r="B30" s="37"/>
      <c r="C30" s="37"/>
      <c r="D30" s="37"/>
      <c r="E30" s="37"/>
      <c r="F30" s="37"/>
      <c r="G30" s="30" t="s">
        <v>575</v>
      </c>
      <c r="H30" s="32">
        <v>692</v>
      </c>
      <c r="I30" s="31">
        <f t="shared" si="2"/>
        <v>4055</v>
      </c>
      <c r="J30" s="33"/>
      <c r="K30" s="37">
        <f>18+4037</f>
        <v>4055</v>
      </c>
      <c r="L30" s="37">
        <f t="shared" si="3"/>
        <v>4747</v>
      </c>
    </row>
    <row r="31" spans="1:12" ht="24" customHeight="1">
      <c r="A31" s="30"/>
      <c r="B31" s="37"/>
      <c r="C31" s="37"/>
      <c r="D31" s="37"/>
      <c r="E31" s="37"/>
      <c r="F31" s="37"/>
      <c r="G31" s="98" t="s">
        <v>100</v>
      </c>
      <c r="H31" s="31">
        <f>SUM(H32)</f>
        <v>20354</v>
      </c>
      <c r="I31" s="31">
        <f t="shared" si="2"/>
        <v>-354</v>
      </c>
      <c r="J31" s="31">
        <f>SUM(J32)</f>
        <v>-354</v>
      </c>
      <c r="K31" s="31">
        <f>SUM(K32)</f>
        <v>0</v>
      </c>
      <c r="L31" s="37">
        <f t="shared" si="3"/>
        <v>20000</v>
      </c>
    </row>
    <row r="32" spans="1:12" ht="24" customHeight="1">
      <c r="A32" s="30"/>
      <c r="B32" s="37"/>
      <c r="C32" s="37"/>
      <c r="D32" s="37"/>
      <c r="E32" s="37"/>
      <c r="F32" s="37"/>
      <c r="G32" s="30" t="s">
        <v>576</v>
      </c>
      <c r="H32" s="33">
        <v>20354</v>
      </c>
      <c r="I32" s="31">
        <f t="shared" si="2"/>
        <v>-354</v>
      </c>
      <c r="J32" s="33">
        <v>-354</v>
      </c>
      <c r="K32" s="37"/>
      <c r="L32" s="37">
        <f t="shared" si="3"/>
        <v>20000</v>
      </c>
    </row>
    <row r="33" spans="1:12" ht="24" customHeight="1">
      <c r="A33" s="85"/>
      <c r="B33" s="44"/>
      <c r="C33" s="86"/>
      <c r="D33" s="86"/>
      <c r="E33" s="86"/>
      <c r="F33" s="86"/>
      <c r="G33" s="85"/>
      <c r="H33" s="37"/>
      <c r="I33" s="30"/>
      <c r="J33" s="30"/>
      <c r="K33" s="30"/>
      <c r="L33" s="37"/>
    </row>
    <row r="34" spans="1:12" ht="24" customHeight="1">
      <c r="A34" s="66" t="s">
        <v>73</v>
      </c>
      <c r="B34" s="44">
        <f>SUM(B35:B37)</f>
        <v>70720</v>
      </c>
      <c r="C34" s="44">
        <f>SUM(C35:C37)</f>
        <v>229047</v>
      </c>
      <c r="D34" s="44">
        <f>SUM(D35:D37)</f>
        <v>0</v>
      </c>
      <c r="E34" s="44">
        <f>SUM(E35:E37)</f>
        <v>229047</v>
      </c>
      <c r="F34" s="44">
        <f>SUM(F35:F37)</f>
        <v>299767</v>
      </c>
      <c r="G34" s="66" t="s">
        <v>74</v>
      </c>
      <c r="H34" s="37">
        <f>SUM(H35)</f>
        <v>6000</v>
      </c>
      <c r="I34" s="37">
        <f>SUM(I35)</f>
        <v>0</v>
      </c>
      <c r="J34" s="37">
        <f>SUM(J35)</f>
        <v>0</v>
      </c>
      <c r="K34" s="37">
        <f>SUM(K35)</f>
        <v>0</v>
      </c>
      <c r="L34" s="37">
        <f>SUM(L35)</f>
        <v>6000</v>
      </c>
    </row>
    <row r="35" spans="1:12" ht="24" customHeight="1">
      <c r="A35" s="30" t="s">
        <v>75</v>
      </c>
      <c r="B35" s="37">
        <v>59065</v>
      </c>
      <c r="C35" s="37">
        <f>SUM(D35:E35)</f>
        <v>0</v>
      </c>
      <c r="D35" s="37"/>
      <c r="E35" s="37"/>
      <c r="F35" s="37">
        <f>B35+C35</f>
        <v>59065</v>
      </c>
      <c r="G35" s="34" t="s">
        <v>101</v>
      </c>
      <c r="H35" s="37">
        <v>6000</v>
      </c>
      <c r="I35" s="30"/>
      <c r="J35" s="30"/>
      <c r="K35" s="30"/>
      <c r="L35" s="37">
        <v>6000</v>
      </c>
    </row>
    <row r="36" spans="1:12" ht="24" customHeight="1">
      <c r="A36" s="30" t="s">
        <v>577</v>
      </c>
      <c r="B36" s="37">
        <v>11655</v>
      </c>
      <c r="C36" s="37">
        <f>SUM(D36:E36)</f>
        <v>0</v>
      </c>
      <c r="D36" s="37"/>
      <c r="E36" s="37"/>
      <c r="F36" s="37">
        <f>B36+C36</f>
        <v>11655</v>
      </c>
      <c r="G36" s="85"/>
      <c r="H36" s="37"/>
      <c r="I36" s="30"/>
      <c r="J36" s="30"/>
      <c r="K36" s="30"/>
      <c r="L36" s="37"/>
    </row>
    <row r="37" spans="1:12" ht="24" customHeight="1">
      <c r="A37" s="34" t="s">
        <v>78</v>
      </c>
      <c r="B37" s="86"/>
      <c r="C37" s="37">
        <f>SUM(D37:E37)</f>
        <v>229047</v>
      </c>
      <c r="D37" s="86"/>
      <c r="E37" s="37">
        <v>229047</v>
      </c>
      <c r="F37" s="37">
        <f>B37+C37</f>
        <v>229047</v>
      </c>
      <c r="G37" s="85"/>
      <c r="H37" s="37"/>
      <c r="I37" s="30"/>
      <c r="J37" s="30"/>
      <c r="K37" s="30"/>
      <c r="L37" s="37"/>
    </row>
    <row r="39" spans="1:12" s="25" customFormat="1" ht="19.5" customHeight="1">
      <c r="A39" s="71" t="s">
        <v>79</v>
      </c>
      <c r="B39" s="26"/>
      <c r="C39" s="26"/>
      <c r="D39" s="26"/>
      <c r="E39" s="26"/>
      <c r="F39" s="26"/>
      <c r="G39" s="27"/>
      <c r="H39" s="26"/>
      <c r="I39" s="35"/>
      <c r="J39" s="35"/>
      <c r="K39" s="35"/>
      <c r="L39" s="26"/>
    </row>
    <row r="40" spans="1:12" s="25" customFormat="1" ht="19.5" customHeight="1">
      <c r="A40" s="71" t="s">
        <v>80</v>
      </c>
      <c r="B40" s="26"/>
      <c r="C40" s="26"/>
      <c r="D40" s="26"/>
      <c r="E40" s="26"/>
      <c r="F40" s="26"/>
      <c r="G40" s="27"/>
      <c r="H40" s="26"/>
      <c r="I40" s="35"/>
      <c r="J40" s="35"/>
      <c r="K40" s="35"/>
      <c r="L40" s="26"/>
    </row>
    <row r="41" spans="1:12" s="25" customFormat="1" ht="19.5" customHeight="1">
      <c r="A41" s="71" t="s">
        <v>81</v>
      </c>
      <c r="B41" s="26"/>
      <c r="C41" s="26"/>
      <c r="D41" s="26"/>
      <c r="E41" s="26"/>
      <c r="F41" s="26"/>
      <c r="G41" s="27"/>
      <c r="H41" s="26"/>
      <c r="I41" s="35"/>
      <c r="J41" s="35"/>
      <c r="K41" s="35"/>
      <c r="L41" s="26"/>
    </row>
  </sheetData>
  <sheetProtection/>
  <mergeCells count="17">
    <mergeCell ref="A2:L2"/>
    <mergeCell ref="A3:G3"/>
    <mergeCell ref="H3:L3"/>
    <mergeCell ref="C4:E4"/>
    <mergeCell ref="I4:K4"/>
    <mergeCell ref="A4:A6"/>
    <mergeCell ref="B4:B6"/>
    <mergeCell ref="C5:C6"/>
    <mergeCell ref="D5:D6"/>
    <mergeCell ref="E5:E6"/>
    <mergeCell ref="L4:L6"/>
    <mergeCell ref="F4:F6"/>
    <mergeCell ref="G4:G6"/>
    <mergeCell ref="H4:H6"/>
    <mergeCell ref="I5:I6"/>
    <mergeCell ref="J5:J6"/>
    <mergeCell ref="K5:K6"/>
  </mergeCells>
  <printOptions horizontalCentered="1"/>
  <pageMargins left="0.3145833333333333" right="0.3145833333333333" top="0.3541666666666667" bottom="0.5506944444444445" header="0.3145833333333333" footer="0.3145833333333333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5" sqref="A5:D5"/>
    </sheetView>
  </sheetViews>
  <sheetFormatPr defaultColWidth="9.00390625" defaultRowHeight="14.25"/>
  <cols>
    <col min="1" max="1" width="11.00390625" style="53" customWidth="1"/>
    <col min="2" max="2" width="45.75390625" style="53" customWidth="1"/>
    <col min="3" max="3" width="31.375" style="53" customWidth="1"/>
    <col min="4" max="4" width="39.875" style="53" customWidth="1"/>
    <col min="5" max="5" width="13.50390625" style="54" customWidth="1"/>
    <col min="6" max="6" width="12.25390625" style="53" customWidth="1"/>
    <col min="7" max="7" width="18.125" style="53" customWidth="1"/>
    <col min="8" max="16384" width="9.00390625" style="53" customWidth="1"/>
  </cols>
  <sheetData>
    <row r="1" ht="14.25">
      <c r="A1" s="52" t="s">
        <v>578</v>
      </c>
    </row>
    <row r="2" spans="1:7" s="1" customFormat="1" ht="29.25" customHeight="1">
      <c r="A2" s="127" t="s">
        <v>579</v>
      </c>
      <c r="B2" s="127"/>
      <c r="C2" s="127"/>
      <c r="D2" s="127"/>
      <c r="E2" s="127"/>
      <c r="F2" s="127"/>
      <c r="G2" s="127"/>
    </row>
    <row r="3" spans="1:7" s="1" customFormat="1" ht="21" customHeight="1">
      <c r="A3" s="128"/>
      <c r="B3" s="128"/>
      <c r="C3" s="128"/>
      <c r="D3" s="129"/>
      <c r="E3" s="129"/>
      <c r="F3" s="130" t="s">
        <v>580</v>
      </c>
      <c r="G3" s="130"/>
    </row>
    <row r="4" spans="1:7" s="1" customFormat="1" ht="22.5" customHeight="1">
      <c r="A4" s="55" t="s">
        <v>581</v>
      </c>
      <c r="B4" s="55" t="s">
        <v>582</v>
      </c>
      <c r="C4" s="55" t="s">
        <v>583</v>
      </c>
      <c r="D4" s="55" t="s">
        <v>584</v>
      </c>
      <c r="E4" s="56" t="s">
        <v>585</v>
      </c>
      <c r="F4" s="57" t="s">
        <v>586</v>
      </c>
      <c r="G4" s="58" t="s">
        <v>587</v>
      </c>
    </row>
    <row r="5" spans="1:7" s="1" customFormat="1" ht="33" customHeight="1">
      <c r="A5" s="131" t="s">
        <v>588</v>
      </c>
      <c r="B5" s="132"/>
      <c r="C5" s="132"/>
      <c r="D5" s="133"/>
      <c r="E5" s="3">
        <f>SUM(E6,E12,E15)</f>
        <v>17.2</v>
      </c>
      <c r="F5" s="134" t="s">
        <v>589</v>
      </c>
      <c r="G5" s="135"/>
    </row>
    <row r="6" spans="1:7" s="1" customFormat="1" ht="33" customHeight="1">
      <c r="A6" s="122" t="s">
        <v>590</v>
      </c>
      <c r="B6" s="123"/>
      <c r="C6" s="123"/>
      <c r="D6" s="124"/>
      <c r="E6" s="3">
        <f>SUM(E7:E11)</f>
        <v>1.9860000000000002</v>
      </c>
      <c r="F6" s="125" t="s">
        <v>591</v>
      </c>
      <c r="G6" s="126"/>
    </row>
    <row r="7" spans="1:7" s="1" customFormat="1" ht="33" customHeight="1">
      <c r="A7" s="4" t="s">
        <v>592</v>
      </c>
      <c r="B7" s="59" t="s">
        <v>593</v>
      </c>
      <c r="C7" s="5" t="s">
        <v>594</v>
      </c>
      <c r="D7" s="60" t="s">
        <v>595</v>
      </c>
      <c r="E7" s="6">
        <v>1.05</v>
      </c>
      <c r="F7" s="7">
        <v>2130504</v>
      </c>
      <c r="G7" s="8" t="s">
        <v>596</v>
      </c>
    </row>
    <row r="8" spans="1:7" s="1" customFormat="1" ht="33" customHeight="1">
      <c r="A8" s="4" t="s">
        <v>592</v>
      </c>
      <c r="B8" s="9" t="s">
        <v>597</v>
      </c>
      <c r="C8" s="5" t="s">
        <v>598</v>
      </c>
      <c r="D8" s="60" t="s">
        <v>599</v>
      </c>
      <c r="E8" s="6">
        <v>0.18</v>
      </c>
      <c r="F8" s="10">
        <v>2111199</v>
      </c>
      <c r="G8" s="5" t="s">
        <v>600</v>
      </c>
    </row>
    <row r="9" spans="1:7" s="1" customFormat="1" ht="33" customHeight="1">
      <c r="A9" s="4" t="s">
        <v>592</v>
      </c>
      <c r="B9" s="9" t="s">
        <v>601</v>
      </c>
      <c r="C9" s="5" t="s">
        <v>602</v>
      </c>
      <c r="D9" s="61" t="s">
        <v>603</v>
      </c>
      <c r="E9" s="6">
        <v>0.046</v>
      </c>
      <c r="F9" s="10">
        <v>2120399</v>
      </c>
      <c r="G9" s="5" t="s">
        <v>600</v>
      </c>
    </row>
    <row r="10" spans="1:7" s="1" customFormat="1" ht="33" customHeight="1">
      <c r="A10" s="4" t="s">
        <v>592</v>
      </c>
      <c r="B10" s="9" t="s">
        <v>604</v>
      </c>
      <c r="C10" s="5" t="s">
        <v>602</v>
      </c>
      <c r="D10" s="61" t="s">
        <v>605</v>
      </c>
      <c r="E10" s="6">
        <v>0.65</v>
      </c>
      <c r="F10" s="10">
        <v>2120303</v>
      </c>
      <c r="G10" s="5" t="s">
        <v>600</v>
      </c>
    </row>
    <row r="11" spans="1:7" s="1" customFormat="1" ht="33" customHeight="1">
      <c r="A11" s="4" t="s">
        <v>592</v>
      </c>
      <c r="B11" s="9" t="s">
        <v>606</v>
      </c>
      <c r="C11" s="5" t="s">
        <v>598</v>
      </c>
      <c r="D11" s="61" t="s">
        <v>605</v>
      </c>
      <c r="E11" s="6">
        <v>0.06</v>
      </c>
      <c r="F11" s="10">
        <v>2111199</v>
      </c>
      <c r="G11" s="5" t="s">
        <v>600</v>
      </c>
    </row>
    <row r="12" spans="1:7" s="1" customFormat="1" ht="33" customHeight="1">
      <c r="A12" s="122" t="s">
        <v>607</v>
      </c>
      <c r="B12" s="123"/>
      <c r="C12" s="123"/>
      <c r="D12" s="124"/>
      <c r="E12" s="6">
        <f>SUM(E13:E14)</f>
        <v>1</v>
      </c>
      <c r="F12" s="125" t="s">
        <v>608</v>
      </c>
      <c r="G12" s="126"/>
    </row>
    <row r="13" spans="1:7" s="1" customFormat="1" ht="33" customHeight="1">
      <c r="A13" s="4" t="s">
        <v>592</v>
      </c>
      <c r="B13" s="11" t="s">
        <v>609</v>
      </c>
      <c r="C13" s="12" t="s">
        <v>602</v>
      </c>
      <c r="D13" s="13" t="s">
        <v>610</v>
      </c>
      <c r="E13" s="14">
        <v>0.75</v>
      </c>
      <c r="F13" s="10">
        <v>2120399</v>
      </c>
      <c r="G13" s="5" t="s">
        <v>600</v>
      </c>
    </row>
    <row r="14" spans="1:7" s="1" customFormat="1" ht="33" customHeight="1">
      <c r="A14" s="4" t="s">
        <v>592</v>
      </c>
      <c r="B14" s="11" t="s">
        <v>611</v>
      </c>
      <c r="C14" s="12" t="s">
        <v>602</v>
      </c>
      <c r="D14" s="13" t="s">
        <v>610</v>
      </c>
      <c r="E14" s="14">
        <v>0.25</v>
      </c>
      <c r="F14" s="15">
        <v>2120399</v>
      </c>
      <c r="G14" s="16" t="s">
        <v>600</v>
      </c>
    </row>
    <row r="15" spans="1:7" s="1" customFormat="1" ht="33" customHeight="1">
      <c r="A15" s="122" t="s">
        <v>612</v>
      </c>
      <c r="B15" s="123"/>
      <c r="C15" s="123"/>
      <c r="D15" s="124"/>
      <c r="E15" s="62">
        <f>SUM(E16:E22)</f>
        <v>14.214</v>
      </c>
      <c r="F15" s="125" t="s">
        <v>613</v>
      </c>
      <c r="G15" s="126"/>
    </row>
    <row r="16" spans="1:7" s="1" customFormat="1" ht="33" customHeight="1">
      <c r="A16" s="4" t="s">
        <v>592</v>
      </c>
      <c r="B16" s="17" t="s">
        <v>614</v>
      </c>
      <c r="C16" s="5" t="s">
        <v>602</v>
      </c>
      <c r="D16" s="18" t="s">
        <v>615</v>
      </c>
      <c r="E16" s="19">
        <v>2.2</v>
      </c>
      <c r="F16" s="7">
        <v>2120399</v>
      </c>
      <c r="G16" s="8" t="s">
        <v>600</v>
      </c>
    </row>
    <row r="17" spans="1:7" s="1" customFormat="1" ht="33" customHeight="1">
      <c r="A17" s="4" t="s">
        <v>592</v>
      </c>
      <c r="B17" s="20" t="s">
        <v>616</v>
      </c>
      <c r="C17" s="5" t="s">
        <v>617</v>
      </c>
      <c r="D17" s="21" t="s">
        <v>618</v>
      </c>
      <c r="E17" s="19">
        <v>0.4</v>
      </c>
      <c r="F17" s="10">
        <v>2050202</v>
      </c>
      <c r="G17" s="5" t="s">
        <v>600</v>
      </c>
    </row>
    <row r="18" spans="1:7" s="1" customFormat="1" ht="33" customHeight="1">
      <c r="A18" s="4" t="s">
        <v>592</v>
      </c>
      <c r="B18" s="22" t="s">
        <v>619</v>
      </c>
      <c r="C18" s="5" t="s">
        <v>602</v>
      </c>
      <c r="D18" s="23" t="s">
        <v>620</v>
      </c>
      <c r="E18" s="19">
        <v>1.494</v>
      </c>
      <c r="F18" s="10">
        <v>2120399</v>
      </c>
      <c r="G18" s="5" t="s">
        <v>600</v>
      </c>
    </row>
    <row r="19" spans="1:7" s="1" customFormat="1" ht="33" customHeight="1">
      <c r="A19" s="4" t="s">
        <v>592</v>
      </c>
      <c r="B19" s="20" t="s">
        <v>621</v>
      </c>
      <c r="C19" s="5" t="s">
        <v>622</v>
      </c>
      <c r="D19" s="23" t="s">
        <v>620</v>
      </c>
      <c r="E19" s="19">
        <v>0.12</v>
      </c>
      <c r="F19" s="10">
        <v>2070109</v>
      </c>
      <c r="G19" s="5" t="s">
        <v>600</v>
      </c>
    </row>
    <row r="20" spans="1:7" s="1" customFormat="1" ht="33" customHeight="1">
      <c r="A20" s="4" t="s">
        <v>623</v>
      </c>
      <c r="B20" s="22" t="s">
        <v>624</v>
      </c>
      <c r="C20" s="5" t="s">
        <v>602</v>
      </c>
      <c r="D20" s="21" t="s">
        <v>625</v>
      </c>
      <c r="E20" s="19">
        <v>6</v>
      </c>
      <c r="F20" s="10">
        <v>2120803</v>
      </c>
      <c r="G20" s="5" t="s">
        <v>600</v>
      </c>
    </row>
    <row r="21" spans="1:7" s="1" customFormat="1" ht="33" customHeight="1">
      <c r="A21" s="4" t="s">
        <v>623</v>
      </c>
      <c r="B21" s="22" t="s">
        <v>619</v>
      </c>
      <c r="C21" s="5" t="s">
        <v>602</v>
      </c>
      <c r="D21" s="23" t="s">
        <v>626</v>
      </c>
      <c r="E21" s="19">
        <v>1</v>
      </c>
      <c r="F21" s="10">
        <v>2120803</v>
      </c>
      <c r="G21" s="5" t="s">
        <v>600</v>
      </c>
    </row>
    <row r="22" spans="1:7" ht="33" customHeight="1">
      <c r="A22" s="4" t="s">
        <v>623</v>
      </c>
      <c r="B22" s="22" t="s">
        <v>627</v>
      </c>
      <c r="C22" s="5" t="s">
        <v>627</v>
      </c>
      <c r="D22" s="21" t="s">
        <v>625</v>
      </c>
      <c r="E22" s="19">
        <v>3</v>
      </c>
      <c r="F22" s="10">
        <v>21208</v>
      </c>
      <c r="G22" s="5" t="s">
        <v>628</v>
      </c>
    </row>
  </sheetData>
  <sheetProtection/>
  <mergeCells count="12">
    <mergeCell ref="A2:G2"/>
    <mergeCell ref="A3:C3"/>
    <mergeCell ref="D3:E3"/>
    <mergeCell ref="F3:G3"/>
    <mergeCell ref="A5:D5"/>
    <mergeCell ref="F5:G5"/>
    <mergeCell ref="A6:D6"/>
    <mergeCell ref="F6:G6"/>
    <mergeCell ref="A12:D12"/>
    <mergeCell ref="F12:G12"/>
    <mergeCell ref="A15:D15"/>
    <mergeCell ref="F15:G15"/>
  </mergeCells>
  <dataValidations count="1">
    <dataValidation type="list" allowBlank="1" showInputMessage="1" showErrorMessage="1" sqref="C7:C11 C13:C14 C16:C21">
      <formula1>#REF!</formula1>
    </dataValidation>
  </dataValidations>
  <printOptions horizontalCentered="1"/>
  <pageMargins left="0.19652777777777777" right="0.19652777777777777" top="0.275" bottom="0.275" header="0.3145833333333333" footer="0.3145833333333333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陈海燕</cp:lastModifiedBy>
  <cp:lastPrinted>2018-11-19T01:51:40Z</cp:lastPrinted>
  <dcterms:created xsi:type="dcterms:W3CDTF">1996-12-17T01:32:42Z</dcterms:created>
  <dcterms:modified xsi:type="dcterms:W3CDTF">2018-11-21T08:40:07Z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